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autoCompressPictures="0"/>
  <mc:AlternateContent xmlns:mc="http://schemas.openxmlformats.org/markup-compatibility/2006">
    <mc:Choice Requires="x15">
      <x15ac:absPath xmlns:x15ac="http://schemas.microsoft.com/office/spreadsheetml/2010/11/ac" url="C:\Users\gbr\Documents\20180840 Revisjon risiko humanhelse\Leveransedokumenter\Rapport\"/>
    </mc:Choice>
  </mc:AlternateContent>
  <xr:revisionPtr revIDLastSave="0" documentId="10_ncr:100000_{0A4C8454-8126-4D9C-A36A-2F84E7FF5FEA}" xr6:coauthVersionLast="31" xr6:coauthVersionMax="31" xr10:uidLastSave="{00000000-0000-0000-0000-000000000000}"/>
  <workbookProtection lockStructure="1"/>
  <bookViews>
    <workbookView xWindow="6720" yWindow="-21765" windowWidth="21120" windowHeight="13575" xr2:uid="{00000000-000D-0000-FFFF-FFFF00000000}"/>
  </bookViews>
  <sheets>
    <sheet name="Brukerveiledning" sheetId="8" r:id="rId1"/>
    <sheet name="0 Sjekkliste" sheetId="9" r:id="rId2"/>
    <sheet name="1a. Stedsspesifikk" sheetId="24" r:id="rId3"/>
    <sheet name="1b. Kons. jord" sheetId="23" r:id="rId4"/>
    <sheet name="1c. Kons. porevann" sheetId="13" r:id="rId5"/>
    <sheet name="1d. Kons. poregass" sheetId="14" r:id="rId6"/>
    <sheet name="1e. Kons. grunnvann" sheetId="15" r:id="rId7"/>
    <sheet name="1f. Kons. inneluft" sheetId="16" r:id="rId8"/>
    <sheet name="1g. Kons. grønnsaker" sheetId="17" r:id="rId9"/>
    <sheet name="1h. Kons. fisk" sheetId="18" r:id="rId10"/>
    <sheet name="Fasefordeling" sheetId="20" r:id="rId11"/>
    <sheet name="Gass transport" sheetId="21" r:id="rId12"/>
    <sheet name="Vann transport" sheetId="26" r:id="rId13"/>
    <sheet name="Opptak i organismer" sheetId="25" r:id="rId14"/>
    <sheet name="Eksponering Barn" sheetId="28" r:id="rId15"/>
    <sheet name="Eksponering Voksen" sheetId="27" r:id="rId16"/>
    <sheet name="Livstids Eksponering" sheetId="29" r:id="rId17"/>
    <sheet name="Vurdering" sheetId="5" r:id="rId18"/>
    <sheet name="Fig Eksponering Barn (middel)" sheetId="34" r:id="rId19"/>
    <sheet name="Fig Eksponering Voksen (middel)" sheetId="33" r:id="rId20"/>
    <sheet name="Stoff" sheetId="1" r:id="rId21"/>
    <sheet name="Revisjonsprotokoll" sheetId="30" r:id="rId22"/>
  </sheets>
  <externalReferences>
    <externalReference r:id="rId23"/>
  </externalReferences>
  <definedNames>
    <definedName name="_xlnm._FilterDatabase" localSheetId="3" hidden="1">'1b. Kons. jord'!$A$1:$A$129</definedName>
    <definedName name="_xlnm._FilterDatabase" localSheetId="14" hidden="1">'Eksponering Barn'!$A$1:$A$125</definedName>
    <definedName name="_xlnm._FilterDatabase" localSheetId="15" hidden="1">'Eksponering Voksen'!$A$1:$A$125</definedName>
    <definedName name="_xlnm._FilterDatabase" localSheetId="16" hidden="1">'Livstids Eksponering'!$A$1:$A$91</definedName>
    <definedName name="_xlnm._FilterDatabase" localSheetId="20" hidden="1">Stoff!$A$1:$A$71</definedName>
    <definedName name="_xlnm._FilterDatabase" localSheetId="17" hidden="1">Vurdering!$A$3:$A$91</definedName>
    <definedName name="absorpsjonsfaktor" localSheetId="2">#REF!</definedName>
    <definedName name="absorpsjonsfaktor" localSheetId="3">#REF!</definedName>
    <definedName name="absorpsjonsfaktor" localSheetId="8">#REF!</definedName>
    <definedName name="absorpsjonsfaktor" localSheetId="9">#REF!</definedName>
    <definedName name="absorpsjonsfaktor" localSheetId="0">'[1]1a. Stedsspesifikke data'!$C$47</definedName>
    <definedName name="absorpsjonsfaktor" localSheetId="14">#REF!</definedName>
    <definedName name="absorpsjonsfaktor" localSheetId="15">#REF!</definedName>
    <definedName name="absorpsjonsfaktor" localSheetId="10">#REF!</definedName>
    <definedName name="absorpsjonsfaktor" localSheetId="16">#REF!</definedName>
    <definedName name="absorpsjonsfaktor" localSheetId="13">#REF!</definedName>
    <definedName name="absorpsjonsfaktor" localSheetId="12">#REF!</definedName>
    <definedName name="absorpsjonsfaktor">#REF!</definedName>
    <definedName name="bassengdyp" localSheetId="2">#REF!</definedName>
    <definedName name="bassengdyp" localSheetId="3">#REF!</definedName>
    <definedName name="bassengdyp" localSheetId="8">#REF!</definedName>
    <definedName name="bassengdyp" localSheetId="9">#REF!</definedName>
    <definedName name="bassengdyp" localSheetId="0">'[1]1a. Stedsspesifikke data'!#REF!</definedName>
    <definedName name="bassengdyp" localSheetId="14">#REF!</definedName>
    <definedName name="bassengdyp" localSheetId="15">#REF!</definedName>
    <definedName name="bassengdyp" localSheetId="10">#REF!</definedName>
    <definedName name="bassengdyp" localSheetId="16">#REF!</definedName>
    <definedName name="bassengdyp" localSheetId="13">#REF!</definedName>
    <definedName name="bassengdyp" localSheetId="12">#REF!</definedName>
    <definedName name="bassengdyp">#REF!</definedName>
    <definedName name="bioturbdyp" localSheetId="2">#REF!</definedName>
    <definedName name="bioturbdyp" localSheetId="3">#REF!</definedName>
    <definedName name="bioturbdyp" localSheetId="8">#REF!</definedName>
    <definedName name="bioturbdyp" localSheetId="9">#REF!</definedName>
    <definedName name="bioturbdyp" localSheetId="0">'[1]1a. Stedsspesifikke data'!$C$40</definedName>
    <definedName name="bioturbdyp" localSheetId="14">#REF!</definedName>
    <definedName name="bioturbdyp" localSheetId="15">#REF!</definedName>
    <definedName name="bioturbdyp" localSheetId="10">#REF!</definedName>
    <definedName name="bioturbdyp" localSheetId="16">#REF!</definedName>
    <definedName name="bioturbdyp" localSheetId="13">#REF!</definedName>
    <definedName name="bioturbdyp" localSheetId="12">#REF!</definedName>
    <definedName name="bioturbdyp">#REF!</definedName>
    <definedName name="bioturbfaktor" localSheetId="2">#REF!</definedName>
    <definedName name="bioturbfaktor" localSheetId="3">#REF!</definedName>
    <definedName name="bioturbfaktor" localSheetId="8">#REF!</definedName>
    <definedName name="bioturbfaktor" localSheetId="9">#REF!</definedName>
    <definedName name="bioturbfaktor" localSheetId="0">'[1]1a. Stedsspesifikke data'!$C$25</definedName>
    <definedName name="bioturbfaktor" localSheetId="14">#REF!</definedName>
    <definedName name="bioturbfaktor" localSheetId="15">#REF!</definedName>
    <definedName name="bioturbfaktor" localSheetId="10">#REF!</definedName>
    <definedName name="bioturbfaktor" localSheetId="16">#REF!</definedName>
    <definedName name="bioturbfaktor" localSheetId="13">#REF!</definedName>
    <definedName name="bioturbfaktor" localSheetId="12">#REF!</definedName>
    <definedName name="bioturbfaktor">#REF!</definedName>
    <definedName name="bulkdensitet" localSheetId="2">#REF!</definedName>
    <definedName name="bulkdensitet" localSheetId="3">#REF!</definedName>
    <definedName name="bulkdensitet" localSheetId="8">#REF!</definedName>
    <definedName name="bulkdensitet" localSheetId="9">#REF!</definedName>
    <definedName name="bulkdensitet" localSheetId="14">#REF!</definedName>
    <definedName name="bulkdensitet" localSheetId="15">#REF!</definedName>
    <definedName name="bulkdensitet" localSheetId="10">#REF!</definedName>
    <definedName name="bulkdensitet" localSheetId="16">#REF!</definedName>
    <definedName name="bulkdensitet" localSheetId="13">#REF!</definedName>
    <definedName name="bulkdensitet" localSheetId="12">#REF!</definedName>
    <definedName name="bulkdensitet">#REF!</definedName>
    <definedName name="Cpvermålt" localSheetId="2">#REF!</definedName>
    <definedName name="Cpvermålt" localSheetId="3">#REF!</definedName>
    <definedName name="Cpvermålt" localSheetId="8">#REF!</definedName>
    <definedName name="Cpvermålt" localSheetId="9">#REF!</definedName>
    <definedName name="Cpvermålt" localSheetId="14">#REF!</definedName>
    <definedName name="Cpvermålt" localSheetId="15">#REF!</definedName>
    <definedName name="Cpvermålt" localSheetId="10">#REF!</definedName>
    <definedName name="Cpvermålt" localSheetId="16">#REF!</definedName>
    <definedName name="Cpvermålt" localSheetId="13">#REF!</definedName>
    <definedName name="Cpvermålt" localSheetId="12">#REF!</definedName>
    <definedName name="Cpvermålt">#REF!</definedName>
    <definedName name="Cpvikkemålt" localSheetId="2">#REF!</definedName>
    <definedName name="Cpvikkemålt" localSheetId="3">#REF!</definedName>
    <definedName name="Cpvikkemålt" localSheetId="8">#REF!</definedName>
    <definedName name="Cpvikkemålt" localSheetId="9">#REF!</definedName>
    <definedName name="Cpvikkemålt" localSheetId="14">#REF!</definedName>
    <definedName name="Cpvikkemålt" localSheetId="15">#REF!</definedName>
    <definedName name="Cpvikkemålt" localSheetId="10">#REF!</definedName>
    <definedName name="Cpvikkemålt" localSheetId="16">#REF!</definedName>
    <definedName name="Cpvikkemålt" localSheetId="13">#REF!</definedName>
    <definedName name="Cpvikkemålt" localSheetId="12">#REF!</definedName>
    <definedName name="Cpvikkemålt">#REF!</definedName>
    <definedName name="Csverikkemålt" localSheetId="2">#REF!</definedName>
    <definedName name="Csverikkemålt" localSheetId="3">#REF!</definedName>
    <definedName name="Csverikkemålt" localSheetId="8">#REF!</definedName>
    <definedName name="Csverikkemålt" localSheetId="9">#REF!</definedName>
    <definedName name="Csverikkemålt" localSheetId="14">#REF!</definedName>
    <definedName name="Csverikkemålt" localSheetId="15">#REF!</definedName>
    <definedName name="Csverikkemålt" localSheetId="10">#REF!</definedName>
    <definedName name="Csverikkemålt" localSheetId="16">#REF!</definedName>
    <definedName name="Csverikkemålt" localSheetId="13">#REF!</definedName>
    <definedName name="Csverikkemålt" localSheetId="12">#REF!</definedName>
    <definedName name="Csverikkemålt">#REF!</definedName>
    <definedName name="Csvermålt" localSheetId="2">#REF!</definedName>
    <definedName name="Csvermålt" localSheetId="3">#REF!</definedName>
    <definedName name="Csvermålt" localSheetId="8">#REF!</definedName>
    <definedName name="Csvermålt" localSheetId="9">#REF!</definedName>
    <definedName name="Csvermålt" localSheetId="14">#REF!</definedName>
    <definedName name="Csvermålt" localSheetId="15">#REF!</definedName>
    <definedName name="Csvermålt" localSheetId="10">#REF!</definedName>
    <definedName name="Csvermålt" localSheetId="16">#REF!</definedName>
    <definedName name="Csvermålt" localSheetId="13">#REF!</definedName>
    <definedName name="Csvermålt" localSheetId="12">#REF!</definedName>
    <definedName name="Csvermålt">#REF!</definedName>
    <definedName name="difflengde" localSheetId="2">#REF!</definedName>
    <definedName name="difflengde" localSheetId="3">#REF!</definedName>
    <definedName name="difflengde" localSheetId="8">#REF!</definedName>
    <definedName name="difflengde" localSheetId="9">#REF!</definedName>
    <definedName name="difflengde" localSheetId="0">'[1]1a. Stedsspesifikke data'!$C$26</definedName>
    <definedName name="difflengde" localSheetId="14">#REF!</definedName>
    <definedName name="difflengde" localSheetId="15">#REF!</definedName>
    <definedName name="difflengde" localSheetId="10">#REF!</definedName>
    <definedName name="difflengde" localSheetId="16">#REF!</definedName>
    <definedName name="difflengde" localSheetId="13">#REF!</definedName>
    <definedName name="difflengde" localSheetId="12">#REF!</definedName>
    <definedName name="difflengde">#REF!</definedName>
    <definedName name="ETsedB" localSheetId="2">#REF!</definedName>
    <definedName name="ETsedB" localSheetId="3">#REF!</definedName>
    <definedName name="ETsedB" localSheetId="8">#REF!</definedName>
    <definedName name="ETsedB" localSheetId="9">#REF!</definedName>
    <definedName name="ETsedB" localSheetId="0">'[1]1a. Stedsspesifikke data'!$E$67</definedName>
    <definedName name="ETsedB" localSheetId="14">#REF!</definedName>
    <definedName name="ETsedB" localSheetId="15">#REF!</definedName>
    <definedName name="ETsedB" localSheetId="10">#REF!</definedName>
    <definedName name="ETsedB" localSheetId="16">#REF!</definedName>
    <definedName name="ETsedB" localSheetId="13">#REF!</definedName>
    <definedName name="ETsedB" localSheetId="12">#REF!</definedName>
    <definedName name="ETsedB">#REF!</definedName>
    <definedName name="ETsedV" localSheetId="2">#REF!</definedName>
    <definedName name="ETsedV" localSheetId="3">#REF!</definedName>
    <definedName name="ETsedV" localSheetId="8">#REF!</definedName>
    <definedName name="ETsedV" localSheetId="9">#REF!</definedName>
    <definedName name="ETsedV" localSheetId="0">'[1]1a. Stedsspesifikke data'!$D$67</definedName>
    <definedName name="ETsedV" localSheetId="14">#REF!</definedName>
    <definedName name="ETsedV" localSheetId="15">#REF!</definedName>
    <definedName name="ETsedV" localSheetId="10">#REF!</definedName>
    <definedName name="ETsedV" localSheetId="16">#REF!</definedName>
    <definedName name="ETsedV" localSheetId="13">#REF!</definedName>
    <definedName name="ETsedV" localSheetId="12">#REF!</definedName>
    <definedName name="ETsedV">#REF!</definedName>
    <definedName name="ETsjøB" localSheetId="2">#REF!</definedName>
    <definedName name="ETsjøB" localSheetId="3">#REF!</definedName>
    <definedName name="ETsjøB" localSheetId="8">#REF!</definedName>
    <definedName name="ETsjøB" localSheetId="9">#REF!</definedName>
    <definedName name="ETsjøB" localSheetId="0">'[1]1a. Stedsspesifikke data'!$E$71</definedName>
    <definedName name="ETsjøB" localSheetId="14">#REF!</definedName>
    <definedName name="ETsjøB" localSheetId="15">#REF!</definedName>
    <definedName name="ETsjøB" localSheetId="10">#REF!</definedName>
    <definedName name="ETsjøB" localSheetId="16">#REF!</definedName>
    <definedName name="ETsjøB" localSheetId="13">#REF!</definedName>
    <definedName name="ETsjøB" localSheetId="12">#REF!</definedName>
    <definedName name="ETsjøB">#REF!</definedName>
    <definedName name="ETsjøV" localSheetId="2">#REF!</definedName>
    <definedName name="ETsjøV" localSheetId="3">#REF!</definedName>
    <definedName name="ETsjøV" localSheetId="8">#REF!</definedName>
    <definedName name="ETsjøV" localSheetId="9">#REF!</definedName>
    <definedName name="ETsjøV" localSheetId="0">'[1]1a. Stedsspesifikke data'!$D$71</definedName>
    <definedName name="ETsjøV" localSheetId="14">#REF!</definedName>
    <definedName name="ETsjøV" localSheetId="15">#REF!</definedName>
    <definedName name="ETsjøV" localSheetId="10">#REF!</definedName>
    <definedName name="ETsjøV" localSheetId="16">#REF!</definedName>
    <definedName name="ETsjøV" localSheetId="13">#REF!</definedName>
    <definedName name="ETsjøV" localSheetId="12">#REF!</definedName>
    <definedName name="ETsjøV">#REF!</definedName>
    <definedName name="fexphsedB" localSheetId="2">#REF!</definedName>
    <definedName name="fexphsedB" localSheetId="3">#REF!</definedName>
    <definedName name="fexphsedB" localSheetId="8">#REF!</definedName>
    <definedName name="fexphsedB" localSheetId="9">#REF!</definedName>
    <definedName name="fexphsedB" localSheetId="0">'[1]1a. Stedsspesifikke data'!$E$63</definedName>
    <definedName name="fexphsedB" localSheetId="14">#REF!</definedName>
    <definedName name="fexphsedB" localSheetId="15">#REF!</definedName>
    <definedName name="fexphsedB" localSheetId="10">#REF!</definedName>
    <definedName name="fexphsedB" localSheetId="16">#REF!</definedName>
    <definedName name="fexphsedB" localSheetId="13">#REF!</definedName>
    <definedName name="fexphsedB" localSheetId="12">#REF!</definedName>
    <definedName name="fexphsedB">#REF!</definedName>
    <definedName name="fexphsedV" localSheetId="2">#REF!</definedName>
    <definedName name="fexphsedV" localSheetId="3">#REF!</definedName>
    <definedName name="fexphsedV" localSheetId="8">#REF!</definedName>
    <definedName name="fexphsedV" localSheetId="9">#REF!</definedName>
    <definedName name="fexphsedV" localSheetId="0">'[1]1a. Stedsspesifikke data'!$D$63</definedName>
    <definedName name="fexphsedV" localSheetId="14">#REF!</definedName>
    <definedName name="fexphsedV" localSheetId="15">#REF!</definedName>
    <definedName name="fexphsedV" localSheetId="10">#REF!</definedName>
    <definedName name="fexphsedV" localSheetId="16">#REF!</definedName>
    <definedName name="fexphsedV" localSheetId="13">#REF!</definedName>
    <definedName name="fexphsedV" localSheetId="12">#REF!</definedName>
    <definedName name="fexphsedV">#REF!</definedName>
    <definedName name="fexphsvB" localSheetId="2">#REF!</definedName>
    <definedName name="fexphsvB" localSheetId="3">#REF!</definedName>
    <definedName name="fexphsvB" localSheetId="8">#REF!</definedName>
    <definedName name="fexphsvB" localSheetId="9">#REF!</definedName>
    <definedName name="fexphsvB" localSheetId="0">'[1]1a. Stedsspesifikke data'!$E$69</definedName>
    <definedName name="fexphsvB" localSheetId="14">#REF!</definedName>
    <definedName name="fexphsvB" localSheetId="15">#REF!</definedName>
    <definedName name="fexphsvB" localSheetId="10">#REF!</definedName>
    <definedName name="fexphsvB" localSheetId="16">#REF!</definedName>
    <definedName name="fexphsvB" localSheetId="13">#REF!</definedName>
    <definedName name="fexphsvB" localSheetId="12">#REF!</definedName>
    <definedName name="fexphsvB">#REF!</definedName>
    <definedName name="fexphsvV" localSheetId="2">#REF!</definedName>
    <definedName name="fexphsvV" localSheetId="3">#REF!</definedName>
    <definedName name="fexphsvV" localSheetId="8">#REF!</definedName>
    <definedName name="fexphsvV" localSheetId="9">#REF!</definedName>
    <definedName name="fexphsvV" localSheetId="0">'[1]1a. Stedsspesifikke data'!$D$69</definedName>
    <definedName name="fexphsvV" localSheetId="14">#REF!</definedName>
    <definedName name="fexphsvV" localSheetId="15">#REF!</definedName>
    <definedName name="fexphsvV" localSheetId="10">#REF!</definedName>
    <definedName name="fexphsvV" localSheetId="16">#REF!</definedName>
    <definedName name="fexphsvV" localSheetId="13">#REF!</definedName>
    <definedName name="fexphsvV" localSheetId="12">#REF!</definedName>
    <definedName name="fexphsvV">#REF!</definedName>
    <definedName name="fexpipmB" localSheetId="2">#REF!</definedName>
    <definedName name="fexpipmB" localSheetId="3">#REF!</definedName>
    <definedName name="fexpipmB" localSheetId="8">#REF!</definedName>
    <definedName name="fexpipmB" localSheetId="9">#REF!</definedName>
    <definedName name="fexpipmB" localSheetId="0">'[1]1a. Stedsspesifikke data'!$E$60</definedName>
    <definedName name="fexpipmB" localSheetId="14">#REF!</definedName>
    <definedName name="fexpipmB" localSheetId="15">#REF!</definedName>
    <definedName name="fexpipmB" localSheetId="10">#REF!</definedName>
    <definedName name="fexpipmB" localSheetId="16">#REF!</definedName>
    <definedName name="fexpipmB" localSheetId="13">#REF!</definedName>
    <definedName name="fexpipmB" localSheetId="12">#REF!</definedName>
    <definedName name="fexpipmB">#REF!</definedName>
    <definedName name="fexpipmV" localSheetId="2">#REF!</definedName>
    <definedName name="fexpipmV" localSheetId="3">#REF!</definedName>
    <definedName name="fexpipmV" localSheetId="8">#REF!</definedName>
    <definedName name="fexpipmV" localSheetId="9">#REF!</definedName>
    <definedName name="fexpipmV" localSheetId="0">'[1]1a. Stedsspesifikke data'!$D$60</definedName>
    <definedName name="fexpipmV" localSheetId="14">#REF!</definedName>
    <definedName name="fexpipmV" localSheetId="15">#REF!</definedName>
    <definedName name="fexpipmV" localSheetId="10">#REF!</definedName>
    <definedName name="fexpipmV" localSheetId="16">#REF!</definedName>
    <definedName name="fexpipmV" localSheetId="13">#REF!</definedName>
    <definedName name="fexpipmV" localSheetId="12">#REF!</definedName>
    <definedName name="fexpipmV">#REF!</definedName>
    <definedName name="fexpisedbarn" localSheetId="2">#REF!</definedName>
    <definedName name="fexpisedbarn" localSheetId="3">#REF!</definedName>
    <definedName name="fexpisedbarn" localSheetId="8">#REF!</definedName>
    <definedName name="fexpisedbarn" localSheetId="9">#REF!</definedName>
    <definedName name="fexpisedbarn" localSheetId="0">'[1]1a. Stedsspesifikke data'!$E$54</definedName>
    <definedName name="fexpisedbarn" localSheetId="14">#REF!</definedName>
    <definedName name="fexpisedbarn" localSheetId="15">#REF!</definedName>
    <definedName name="fexpisedbarn" localSheetId="10">#REF!</definedName>
    <definedName name="fexpisedbarn" localSheetId="16">#REF!</definedName>
    <definedName name="fexpisedbarn" localSheetId="13">#REF!</definedName>
    <definedName name="fexpisedbarn" localSheetId="12">#REF!</definedName>
    <definedName name="fexpisedbarn">#REF!</definedName>
    <definedName name="fexpisedvoksen" localSheetId="2">#REF!</definedName>
    <definedName name="fexpisedvoksen" localSheetId="3">#REF!</definedName>
    <definedName name="fexpisedvoksen" localSheetId="8">#REF!</definedName>
    <definedName name="fexpisedvoksen" localSheetId="9">#REF!</definedName>
    <definedName name="fexpisedvoksen" localSheetId="0">'[1]1a. Stedsspesifikke data'!$D$54</definedName>
    <definedName name="fexpisedvoksen" localSheetId="14">#REF!</definedName>
    <definedName name="fexpisedvoksen" localSheetId="15">#REF!</definedName>
    <definedName name="fexpisedvoksen" localSheetId="10">#REF!</definedName>
    <definedName name="fexpisedvoksen" localSheetId="16">#REF!</definedName>
    <definedName name="fexpisedvoksen" localSheetId="13">#REF!</definedName>
    <definedName name="fexpisedvoksen" localSheetId="12">#REF!</definedName>
    <definedName name="fexpisedvoksen">#REF!</definedName>
    <definedName name="fexpisvbarn" localSheetId="2">#REF!</definedName>
    <definedName name="fexpisvbarn" localSheetId="3">#REF!</definedName>
    <definedName name="fexpisvbarn" localSheetId="8">#REF!</definedName>
    <definedName name="fexpisvbarn" localSheetId="9">#REF!</definedName>
    <definedName name="fexpisvbarn" localSheetId="0">'[1]1a. Stedsspesifikke data'!$E$57</definedName>
    <definedName name="fexpisvbarn" localSheetId="14">#REF!</definedName>
    <definedName name="fexpisvbarn" localSheetId="15">#REF!</definedName>
    <definedName name="fexpisvbarn" localSheetId="10">#REF!</definedName>
    <definedName name="fexpisvbarn" localSheetId="16">#REF!</definedName>
    <definedName name="fexpisvbarn" localSheetId="13">#REF!</definedName>
    <definedName name="fexpisvbarn" localSheetId="12">#REF!</definedName>
    <definedName name="fexpisvbarn">#REF!</definedName>
    <definedName name="fexpisvvoksen" localSheetId="2">#REF!</definedName>
    <definedName name="fexpisvvoksen" localSheetId="3">#REF!</definedName>
    <definedName name="fexpisvvoksen" localSheetId="8">#REF!</definedName>
    <definedName name="fexpisvvoksen" localSheetId="9">#REF!</definedName>
    <definedName name="fexpisvvoksen" localSheetId="0">'[1]1a. Stedsspesifikke data'!$D$57</definedName>
    <definedName name="fexpisvvoksen" localSheetId="14">#REF!</definedName>
    <definedName name="fexpisvvoksen" localSheetId="15">#REF!</definedName>
    <definedName name="fexpisvvoksen" localSheetId="10">#REF!</definedName>
    <definedName name="fexpisvvoksen" localSheetId="16">#REF!</definedName>
    <definedName name="fexpisvvoksen" localSheetId="13">#REF!</definedName>
    <definedName name="fexpisvvoksen" localSheetId="12">#REF!</definedName>
    <definedName name="fexpisvvoksen">#REF!</definedName>
    <definedName name="fiskinntak" localSheetId="2">#REF!</definedName>
    <definedName name="fiskinntak" localSheetId="3">#REF!</definedName>
    <definedName name="fiskinntak" localSheetId="8">#REF!</definedName>
    <definedName name="fiskinntak" localSheetId="9">#REF!</definedName>
    <definedName name="fiskinntak" localSheetId="0">'[1]1a. Stedsspesifikke data'!$D$73</definedName>
    <definedName name="fiskinntak" localSheetId="14">#REF!</definedName>
    <definedName name="fiskinntak" localSheetId="15">#REF!</definedName>
    <definedName name="fiskinntak" localSheetId="10">#REF!</definedName>
    <definedName name="fiskinntak" localSheetId="16">#REF!</definedName>
    <definedName name="fiskinntak" localSheetId="13">#REF!</definedName>
    <definedName name="fiskinntak" localSheetId="12">#REF!</definedName>
    <definedName name="fiskinntak">#REF!</definedName>
    <definedName name="fiskinntakbarn" localSheetId="2">#REF!</definedName>
    <definedName name="fiskinntakbarn" localSheetId="3">#REF!</definedName>
    <definedName name="fiskinntakbarn" localSheetId="8">#REF!</definedName>
    <definedName name="fiskinntakbarn" localSheetId="9">#REF!</definedName>
    <definedName name="fiskinntakbarn" localSheetId="0">'[1]1a. Stedsspesifikke data'!$E$73</definedName>
    <definedName name="fiskinntakbarn" localSheetId="14">#REF!</definedName>
    <definedName name="fiskinntakbarn" localSheetId="15">#REF!</definedName>
    <definedName name="fiskinntakbarn" localSheetId="10">#REF!</definedName>
    <definedName name="fiskinntakbarn" localSheetId="16">#REF!</definedName>
    <definedName name="fiskinntakbarn" localSheetId="13">#REF!</definedName>
    <definedName name="fiskinntakbarn" localSheetId="12">#REF!</definedName>
    <definedName name="fiskinntakbarn">#REF!</definedName>
    <definedName name="fkarbon" localSheetId="2">#REF!</definedName>
    <definedName name="fkarbon" localSheetId="3">#REF!</definedName>
    <definedName name="fkarbon" localSheetId="8">#REF!</definedName>
    <definedName name="fkarbon" localSheetId="9">#REF!</definedName>
    <definedName name="fkarbon" localSheetId="0">'[1]1a. Stedsspesifikke data'!$C$34</definedName>
    <definedName name="fkarbon" localSheetId="14">#REF!</definedName>
    <definedName name="fkarbon" localSheetId="15">#REF!</definedName>
    <definedName name="fkarbon" localSheetId="10">#REF!</definedName>
    <definedName name="fkarbon" localSheetId="16">#REF!</definedName>
    <definedName name="fkarbon" localSheetId="13">#REF!</definedName>
    <definedName name="fkarbon" localSheetId="12">#REF!</definedName>
    <definedName name="fkarbon">#REF!</definedName>
    <definedName name="forganiskkarbon" localSheetId="2">#REF!</definedName>
    <definedName name="forganiskkarbon" localSheetId="3">#REF!</definedName>
    <definedName name="forganiskkarbon" localSheetId="8">#REF!</definedName>
    <definedName name="forganiskkarbon" localSheetId="9">#REF!</definedName>
    <definedName name="forganiskkarbon" localSheetId="0">'[1]1a. Stedsspesifikke data'!$C$36</definedName>
    <definedName name="forganiskkarbon" localSheetId="14">#REF!</definedName>
    <definedName name="forganiskkarbon" localSheetId="15">#REF!</definedName>
    <definedName name="forganiskkarbon" localSheetId="10">#REF!</definedName>
    <definedName name="forganiskkarbon" localSheetId="16">#REF!</definedName>
    <definedName name="forganiskkarbon" localSheetId="13">#REF!</definedName>
    <definedName name="forganiskkarbon" localSheetId="12">#REF!</definedName>
    <definedName name="forganiskkarbon">#REF!</definedName>
    <definedName name="fraksjontørrvekt" localSheetId="2">#REF!</definedName>
    <definedName name="fraksjontørrvekt" localSheetId="3">#REF!</definedName>
    <definedName name="fraksjontørrvekt" localSheetId="8">#REF!</definedName>
    <definedName name="fraksjontørrvekt" localSheetId="9">#REF!</definedName>
    <definedName name="fraksjontørrvekt" localSheetId="0">'[1]1a. Stedsspesifikke data'!$C$42</definedName>
    <definedName name="fraksjontørrvekt" localSheetId="14">#REF!</definedName>
    <definedName name="fraksjontørrvekt" localSheetId="15">#REF!</definedName>
    <definedName name="fraksjontørrvekt" localSheetId="10">#REF!</definedName>
    <definedName name="fraksjontørrvekt" localSheetId="16">#REF!</definedName>
    <definedName name="fraksjontørrvekt" localSheetId="13">#REF!</definedName>
    <definedName name="fraksjontørrvekt" localSheetId="12">#REF!</definedName>
    <definedName name="fraksjontørrvekt">#REF!</definedName>
    <definedName name="fsusp" localSheetId="2">#REF!</definedName>
    <definedName name="fsusp" localSheetId="3">#REF!</definedName>
    <definedName name="fsusp" localSheetId="8">#REF!</definedName>
    <definedName name="fsusp" localSheetId="9">#REF!</definedName>
    <definedName name="fsusp" localSheetId="0">'[1]1a. Stedsspesifikke data'!$C$32</definedName>
    <definedName name="fsusp" localSheetId="14">#REF!</definedName>
    <definedName name="fsusp" localSheetId="15">#REF!</definedName>
    <definedName name="fsusp" localSheetId="10">#REF!</definedName>
    <definedName name="fsusp" localSheetId="16">#REF!</definedName>
    <definedName name="fsusp" localSheetId="13">#REF!</definedName>
    <definedName name="fsusp" localSheetId="12">#REF!</definedName>
    <definedName name="fsusp">#REF!</definedName>
    <definedName name="hudabsbarn" localSheetId="2">#REF!</definedName>
    <definedName name="hudabsbarn" localSheetId="3">#REF!</definedName>
    <definedName name="hudabsbarn" localSheetId="8">#REF!</definedName>
    <definedName name="hudabsbarn" localSheetId="9">#REF!</definedName>
    <definedName name="hudabsbarn" localSheetId="0">'[1]1a. Stedsspesifikke data'!#REF!</definedName>
    <definedName name="hudabsbarn" localSheetId="14">#REF!</definedName>
    <definedName name="hudabsbarn" localSheetId="15">#REF!</definedName>
    <definedName name="hudabsbarn" localSheetId="10">#REF!</definedName>
    <definedName name="hudabsbarn" localSheetId="16">#REF!</definedName>
    <definedName name="hudabsbarn" localSheetId="13">#REF!</definedName>
    <definedName name="hudabsbarn" localSheetId="12">#REF!</definedName>
    <definedName name="hudabsbarn">#REF!</definedName>
    <definedName name="hudabssedB" localSheetId="2">#REF!</definedName>
    <definedName name="hudabssedB" localSheetId="3">#REF!</definedName>
    <definedName name="hudabssedB" localSheetId="8">#REF!</definedName>
    <definedName name="hudabssedB" localSheetId="9">#REF!</definedName>
    <definedName name="hudabssedB" localSheetId="0">'[1]1a. Stedsspesifikke data'!$E$66</definedName>
    <definedName name="hudabssedB" localSheetId="14">#REF!</definedName>
    <definedName name="hudabssedB" localSheetId="15">#REF!</definedName>
    <definedName name="hudabssedB" localSheetId="10">#REF!</definedName>
    <definedName name="hudabssedB" localSheetId="16">#REF!</definedName>
    <definedName name="hudabssedB" localSheetId="13">#REF!</definedName>
    <definedName name="hudabssedB" localSheetId="12">#REF!</definedName>
    <definedName name="hudabssedB">#REF!</definedName>
    <definedName name="hudabssedV" localSheetId="2">#REF!</definedName>
    <definedName name="hudabssedV" localSheetId="3">#REF!</definedName>
    <definedName name="hudabssedV" localSheetId="8">#REF!</definedName>
    <definedName name="hudabssedV" localSheetId="9">#REF!</definedName>
    <definedName name="hudabssedV" localSheetId="0">'[1]1a. Stedsspesifikke data'!$D$66</definedName>
    <definedName name="hudabssedV" localSheetId="14">#REF!</definedName>
    <definedName name="hudabssedV" localSheetId="15">#REF!</definedName>
    <definedName name="hudabssedV" localSheetId="10">#REF!</definedName>
    <definedName name="hudabssedV" localSheetId="16">#REF!</definedName>
    <definedName name="hudabssedV" localSheetId="13">#REF!</definedName>
    <definedName name="hudabssedV" localSheetId="12">#REF!</definedName>
    <definedName name="hudabssedV">#REF!</definedName>
    <definedName name="hudabssjø" localSheetId="2">#REF!</definedName>
    <definedName name="hudabssjø" localSheetId="3">#REF!</definedName>
    <definedName name="hudabssjø" localSheetId="8">#REF!</definedName>
    <definedName name="hudabssjø" localSheetId="9">#REF!</definedName>
    <definedName name="hudabssjø" localSheetId="0">'[1]1a. Stedsspesifikke data'!#REF!</definedName>
    <definedName name="hudabssjø" localSheetId="14">#REF!</definedName>
    <definedName name="hudabssjø" localSheetId="15">#REF!</definedName>
    <definedName name="hudabssjø" localSheetId="10">#REF!</definedName>
    <definedName name="hudabssjø" localSheetId="16">#REF!</definedName>
    <definedName name="hudabssjø" localSheetId="13">#REF!</definedName>
    <definedName name="hudabssjø" localSheetId="12">#REF!</definedName>
    <definedName name="hudabssjø">#REF!</definedName>
    <definedName name="hudarealsedB" localSheetId="2">#REF!</definedName>
    <definedName name="hudarealsedB" localSheetId="3">#REF!</definedName>
    <definedName name="hudarealsedB" localSheetId="8">#REF!</definedName>
    <definedName name="hudarealsedB" localSheetId="9">#REF!</definedName>
    <definedName name="hudarealsedB" localSheetId="0">'[1]1a. Stedsspesifikke data'!$E$64</definedName>
    <definedName name="hudarealsedB" localSheetId="14">#REF!</definedName>
    <definedName name="hudarealsedB" localSheetId="15">#REF!</definedName>
    <definedName name="hudarealsedB" localSheetId="10">#REF!</definedName>
    <definedName name="hudarealsedB" localSheetId="16">#REF!</definedName>
    <definedName name="hudarealsedB" localSheetId="13">#REF!</definedName>
    <definedName name="hudarealsedB" localSheetId="12">#REF!</definedName>
    <definedName name="hudarealsedB">#REF!</definedName>
    <definedName name="hudarealsedV" localSheetId="2">#REF!</definedName>
    <definedName name="hudarealsedV" localSheetId="3">#REF!</definedName>
    <definedName name="hudarealsedV" localSheetId="8">#REF!</definedName>
    <definedName name="hudarealsedV" localSheetId="9">#REF!</definedName>
    <definedName name="hudarealsedV" localSheetId="0">'[1]1a. Stedsspesifikke data'!$D$64</definedName>
    <definedName name="hudarealsedV" localSheetId="14">#REF!</definedName>
    <definedName name="hudarealsedV" localSheetId="15">#REF!</definedName>
    <definedName name="hudarealsedV" localSheetId="10">#REF!</definedName>
    <definedName name="hudarealsedV" localSheetId="16">#REF!</definedName>
    <definedName name="hudarealsedV" localSheetId="13">#REF!</definedName>
    <definedName name="hudarealsedV" localSheetId="12">#REF!</definedName>
    <definedName name="hudarealsedV">#REF!</definedName>
    <definedName name="hudarealsjø" localSheetId="2">#REF!</definedName>
    <definedName name="hudarealsjø" localSheetId="3">#REF!</definedName>
    <definedName name="hudarealsjø" localSheetId="8">#REF!</definedName>
    <definedName name="hudarealsjø" localSheetId="9">#REF!</definedName>
    <definedName name="hudarealsjø" localSheetId="0">'[1]1a. Stedsspesifikke data'!$D$70</definedName>
    <definedName name="hudarealsjø" localSheetId="14">#REF!</definedName>
    <definedName name="hudarealsjø" localSheetId="15">#REF!</definedName>
    <definedName name="hudarealsjø" localSheetId="10">#REF!</definedName>
    <definedName name="hudarealsjø" localSheetId="16">#REF!</definedName>
    <definedName name="hudarealsjø" localSheetId="13">#REF!</definedName>
    <definedName name="hudarealsjø" localSheetId="12">#REF!</definedName>
    <definedName name="hudarealsjø">#REF!</definedName>
    <definedName name="hudarealsjøbarn" localSheetId="2">#REF!</definedName>
    <definedName name="hudarealsjøbarn" localSheetId="3">#REF!</definedName>
    <definedName name="hudarealsjøbarn" localSheetId="8">#REF!</definedName>
    <definedName name="hudarealsjøbarn" localSheetId="9">#REF!</definedName>
    <definedName name="hudarealsjøbarn" localSheetId="0">'[1]1a. Stedsspesifikke data'!$E$70</definedName>
    <definedName name="hudarealsjøbarn" localSheetId="14">#REF!</definedName>
    <definedName name="hudarealsjøbarn" localSheetId="15">#REF!</definedName>
    <definedName name="hudarealsjøbarn" localSheetId="10">#REF!</definedName>
    <definedName name="hudarealsjøbarn" localSheetId="16">#REF!</definedName>
    <definedName name="hudarealsjøbarn" localSheetId="13">#REF!</definedName>
    <definedName name="hudarealsjøbarn" localSheetId="12">#REF!</definedName>
    <definedName name="hudarealsjøbarn">#REF!</definedName>
    <definedName name="hudhefterate" localSheetId="2">#REF!</definedName>
    <definedName name="hudhefterate" localSheetId="3">#REF!</definedName>
    <definedName name="hudhefterate" localSheetId="8">#REF!</definedName>
    <definedName name="hudhefterate" localSheetId="9">#REF!</definedName>
    <definedName name="hudhefterate" localSheetId="0">'[1]1a. Stedsspesifikke data'!$D$65</definedName>
    <definedName name="hudhefterate" localSheetId="14">#REF!</definedName>
    <definedName name="hudhefterate" localSheetId="15">#REF!</definedName>
    <definedName name="hudhefterate" localSheetId="10">#REF!</definedName>
    <definedName name="hudhefterate" localSheetId="16">#REF!</definedName>
    <definedName name="hudhefterate" localSheetId="13">#REF!</definedName>
    <definedName name="hudhefterate" localSheetId="12">#REF!</definedName>
    <definedName name="hudhefterate">#REF!</definedName>
    <definedName name="hudhefteratebarn" localSheetId="2">#REF!</definedName>
    <definedName name="hudhefteratebarn" localSheetId="3">#REF!</definedName>
    <definedName name="hudhefteratebarn" localSheetId="8">#REF!</definedName>
    <definedName name="hudhefteratebarn" localSheetId="9">#REF!</definedName>
    <definedName name="hudhefteratebarn" localSheetId="0">'[1]1a. Stedsspesifikke data'!$E$65</definedName>
    <definedName name="hudhefteratebarn" localSheetId="14">#REF!</definedName>
    <definedName name="hudhefteratebarn" localSheetId="15">#REF!</definedName>
    <definedName name="hudhefteratebarn" localSheetId="10">#REF!</definedName>
    <definedName name="hudhefteratebarn" localSheetId="16">#REF!</definedName>
    <definedName name="hudhefteratebarn" localSheetId="13">#REF!</definedName>
    <definedName name="hudhefteratebarn" localSheetId="12">#REF!</definedName>
    <definedName name="hudhefteratebarn">#REF!</definedName>
    <definedName name="innholdpartikulært" localSheetId="2">#REF!</definedName>
    <definedName name="innholdpartikulært" localSheetId="3">#REF!</definedName>
    <definedName name="innholdpartikulært" localSheetId="8">#REF!</definedName>
    <definedName name="innholdpartikulært" localSheetId="9">#REF!</definedName>
    <definedName name="innholdpartikulært" localSheetId="0">'[1]1a. Stedsspesifikke data'!$C$49</definedName>
    <definedName name="innholdpartikulært" localSheetId="14">#REF!</definedName>
    <definedName name="innholdpartikulært" localSheetId="15">#REF!</definedName>
    <definedName name="innholdpartikulært" localSheetId="10">#REF!</definedName>
    <definedName name="innholdpartikulært" localSheetId="16">#REF!</definedName>
    <definedName name="innholdpartikulært" localSheetId="13">#REF!</definedName>
    <definedName name="innholdpartikulært" localSheetId="12">#REF!</definedName>
    <definedName name="innholdpartikulært">#REF!</definedName>
    <definedName name="karbonomsatt" localSheetId="2">#REF!</definedName>
    <definedName name="karbonomsatt" localSheetId="3">#REF!</definedName>
    <definedName name="karbonomsatt" localSheetId="8">#REF!</definedName>
    <definedName name="karbonomsatt" localSheetId="9">#REF!</definedName>
    <definedName name="karbonomsatt" localSheetId="0">'[1]1a. Stedsspesifikke data'!$C$37</definedName>
    <definedName name="karbonomsatt" localSheetId="14">#REF!</definedName>
    <definedName name="karbonomsatt" localSheetId="15">#REF!</definedName>
    <definedName name="karbonomsatt" localSheetId="10">#REF!</definedName>
    <definedName name="karbonomsatt" localSheetId="16">#REF!</definedName>
    <definedName name="karbonomsatt" localSheetId="13">#REF!</definedName>
    <definedName name="karbonomsatt" localSheetId="12">#REF!</definedName>
    <definedName name="karbonomsatt">#REF!</definedName>
    <definedName name="karbontilførsel" localSheetId="2">#REF!</definedName>
    <definedName name="karbontilførsel" localSheetId="3">#REF!</definedName>
    <definedName name="karbontilførsel" localSheetId="8">#REF!</definedName>
    <definedName name="karbontilførsel" localSheetId="9">#REF!</definedName>
    <definedName name="karbontilførsel" localSheetId="0">'[1]1a. Stedsspesifikke data'!$C$35</definedName>
    <definedName name="karbontilførsel" localSheetId="14">#REF!</definedName>
    <definedName name="karbontilførsel" localSheetId="15">#REF!</definedName>
    <definedName name="karbontilførsel" localSheetId="10">#REF!</definedName>
    <definedName name="karbontilførsel" localSheetId="16">#REF!</definedName>
    <definedName name="karbontilførsel" localSheetId="13">#REF!</definedName>
    <definedName name="karbontilførsel" localSheetId="12">#REF!</definedName>
    <definedName name="karbontilførsel">#REF!</definedName>
    <definedName name="KF" localSheetId="2">#REF!</definedName>
    <definedName name="KF" localSheetId="3">#REF!</definedName>
    <definedName name="KF" localSheetId="8">#REF!</definedName>
    <definedName name="KF" localSheetId="9">#REF!</definedName>
    <definedName name="KF" localSheetId="0">'[1]1a. Stedsspesifikke data'!$C$50</definedName>
    <definedName name="KF" localSheetId="14">#REF!</definedName>
    <definedName name="KF" localSheetId="15">#REF!</definedName>
    <definedName name="KF" localSheetId="10">#REF!</definedName>
    <definedName name="KF" localSheetId="16">#REF!</definedName>
    <definedName name="KF" localSheetId="13">#REF!</definedName>
    <definedName name="KF" localSheetId="12">#REF!</definedName>
    <definedName name="KF">#REF!</definedName>
    <definedName name="korreksjon" localSheetId="2">#REF!</definedName>
    <definedName name="korreksjon" localSheetId="3">#REF!</definedName>
    <definedName name="korreksjon" localSheetId="8">#REF!</definedName>
    <definedName name="korreksjon" localSheetId="9">#REF!</definedName>
    <definedName name="korreksjon" localSheetId="0">'[1]1a. Stedsspesifikke data'!$C$15</definedName>
    <definedName name="korreksjon" localSheetId="14">#REF!</definedName>
    <definedName name="korreksjon" localSheetId="15">#REF!</definedName>
    <definedName name="korreksjon" localSheetId="10">#REF!</definedName>
    <definedName name="korreksjon" localSheetId="16">#REF!</definedName>
    <definedName name="korreksjon" localSheetId="13">#REF!</definedName>
    <definedName name="korreksjon" localSheetId="12">#REF!</definedName>
    <definedName name="korreksjon">#REF!</definedName>
    <definedName name="kroppsvektbarn" localSheetId="2">#REF!</definedName>
    <definedName name="kroppsvektbarn" localSheetId="3">#REF!</definedName>
    <definedName name="kroppsvektbarn" localSheetId="8">#REF!</definedName>
    <definedName name="kroppsvektbarn" localSheetId="9">#REF!</definedName>
    <definedName name="kroppsvektbarn" localSheetId="0">'[1]1a. Stedsspesifikke data'!$E$52</definedName>
    <definedName name="kroppsvektbarn" localSheetId="14">#REF!</definedName>
    <definedName name="kroppsvektbarn" localSheetId="15">#REF!</definedName>
    <definedName name="kroppsvektbarn" localSheetId="10">#REF!</definedName>
    <definedName name="kroppsvektbarn" localSheetId="16">#REF!</definedName>
    <definedName name="kroppsvektbarn" localSheetId="13">#REF!</definedName>
    <definedName name="kroppsvektbarn" localSheetId="12">#REF!</definedName>
    <definedName name="kroppsvektbarn">#REF!</definedName>
    <definedName name="kroppsvektvoksen" localSheetId="2">#REF!</definedName>
    <definedName name="kroppsvektvoksen" localSheetId="3">#REF!</definedName>
    <definedName name="kroppsvektvoksen" localSheetId="8">#REF!</definedName>
    <definedName name="kroppsvektvoksen" localSheetId="9">#REF!</definedName>
    <definedName name="kroppsvektvoksen" localSheetId="0">'[1]1a. Stedsspesifikke data'!$D$52</definedName>
    <definedName name="kroppsvektvoksen" localSheetId="14">#REF!</definedName>
    <definedName name="kroppsvektvoksen" localSheetId="15">#REF!</definedName>
    <definedName name="kroppsvektvoksen" localSheetId="10">#REF!</definedName>
    <definedName name="kroppsvektvoksen" localSheetId="16">#REF!</definedName>
    <definedName name="kroppsvektvoksen" localSheetId="13">#REF!</definedName>
    <definedName name="kroppsvektvoksen" localSheetId="12">#REF!</definedName>
    <definedName name="kroppsvektvoksen">#REF!</definedName>
    <definedName name="matriksfaktor" localSheetId="2">#REF!</definedName>
    <definedName name="matriksfaktor" localSheetId="3">#REF!</definedName>
    <definedName name="matriksfaktor" localSheetId="8">#REF!</definedName>
    <definedName name="matriksfaktor" localSheetId="9">#REF!</definedName>
    <definedName name="matriksfaktor" localSheetId="0">'[1]1a. Stedsspesifikke data'!$C$48</definedName>
    <definedName name="matriksfaktor" localSheetId="14">#REF!</definedName>
    <definedName name="matriksfaktor" localSheetId="15">#REF!</definedName>
    <definedName name="matriksfaktor" localSheetId="10">#REF!</definedName>
    <definedName name="matriksfaktor" localSheetId="16">#REF!</definedName>
    <definedName name="matriksfaktor" localSheetId="13">#REF!</definedName>
    <definedName name="matriksfaktor" localSheetId="12">#REF!</definedName>
    <definedName name="matriksfaktor">#REF!</definedName>
    <definedName name="oppholdstid" localSheetId="2">#REF!</definedName>
    <definedName name="oppholdstid" localSheetId="3">#REF!</definedName>
    <definedName name="oppholdstid" localSheetId="8">#REF!</definedName>
    <definedName name="oppholdstid" localSheetId="9">#REF!</definedName>
    <definedName name="oppholdstid" localSheetId="0">'[1]1a. Stedsspesifikke data'!#REF!</definedName>
    <definedName name="oppholdstid" localSheetId="14">#REF!</definedName>
    <definedName name="oppholdstid" localSheetId="15">#REF!</definedName>
    <definedName name="oppholdstid" localSheetId="10">#REF!</definedName>
    <definedName name="oppholdstid" localSheetId="16">#REF!</definedName>
    <definedName name="oppholdstid" localSheetId="13">#REF!</definedName>
    <definedName name="oppholdstid" localSheetId="12">#REF!</definedName>
    <definedName name="oppholdstid">#REF!</definedName>
    <definedName name="oppholdstidvann" localSheetId="2">#REF!</definedName>
    <definedName name="oppholdstidvann" localSheetId="3">#REF!</definedName>
    <definedName name="oppholdstidvann" localSheetId="8">#REF!</definedName>
    <definedName name="oppholdstidvann" localSheetId="9">#REF!</definedName>
    <definedName name="oppholdstidvann" localSheetId="0">'[1]1a. Stedsspesifikke data'!$C$19</definedName>
    <definedName name="oppholdstidvann" localSheetId="14">#REF!</definedName>
    <definedName name="oppholdstidvann" localSheetId="15">#REF!</definedName>
    <definedName name="oppholdstidvann" localSheetId="10">#REF!</definedName>
    <definedName name="oppholdstidvann" localSheetId="16">#REF!</definedName>
    <definedName name="oppholdstidvann" localSheetId="13">#REF!</definedName>
    <definedName name="oppholdstidvann" localSheetId="12">#REF!</definedName>
    <definedName name="oppholdstidvann">#REF!</definedName>
    <definedName name="oppvirvlet" localSheetId="2">#REF!</definedName>
    <definedName name="oppvirvlet" localSheetId="3">#REF!</definedName>
    <definedName name="oppvirvlet" localSheetId="8">#REF!</definedName>
    <definedName name="oppvirvlet" localSheetId="9">#REF!</definedName>
    <definedName name="oppvirvlet" localSheetId="0">'[1]1a. Stedsspesifikke data'!$C$30</definedName>
    <definedName name="oppvirvlet" localSheetId="14">#REF!</definedName>
    <definedName name="oppvirvlet" localSheetId="15">#REF!</definedName>
    <definedName name="oppvirvlet" localSheetId="10">#REF!</definedName>
    <definedName name="oppvirvlet" localSheetId="16">#REF!</definedName>
    <definedName name="oppvirvlet" localSheetId="13">#REF!</definedName>
    <definedName name="oppvirvlet" localSheetId="12">#REF!</definedName>
    <definedName name="oppvirvlet">#REF!</definedName>
    <definedName name="porøsitet" localSheetId="2">#REF!</definedName>
    <definedName name="porøsitet" localSheetId="3">#REF!</definedName>
    <definedName name="porøsitet" localSheetId="8">#REF!</definedName>
    <definedName name="porøsitet" localSheetId="9">#REF!</definedName>
    <definedName name="porøsitet" localSheetId="0">'[1]1a. Stedsspesifikke data'!$C$14</definedName>
    <definedName name="porøsitet" localSheetId="14">#REF!</definedName>
    <definedName name="porøsitet" localSheetId="15">#REF!</definedName>
    <definedName name="porøsitet" localSheetId="10">#REF!</definedName>
    <definedName name="porøsitet" localSheetId="16">#REF!</definedName>
    <definedName name="porøsitet" localSheetId="13">#REF!</definedName>
    <definedName name="porøsitet" localSheetId="12">#REF!</definedName>
    <definedName name="porøsitet">#REF!</definedName>
    <definedName name="_xlnm.Print_Area" localSheetId="2">'1a. Stedsspesifikk'!$A$1:$F$45</definedName>
    <definedName name="_xlnm.Print_Area" localSheetId="3">'1b. Kons. jord'!$B$3:$P$72</definedName>
    <definedName name="_xlnm.Print_Area" localSheetId="14">'Eksponering Barn'!$B$1:$S$86</definedName>
    <definedName name="_xlnm.Print_Area" localSheetId="15">'Eksponering Voksen'!$B$1:$S$86</definedName>
    <definedName name="_xlnm.Print_Area" localSheetId="10">Fasefordeling!$A$1:$L$48</definedName>
    <definedName name="_xlnm.Print_Area" localSheetId="16">'Livstids Eksponering'!$B$1:$S$86</definedName>
    <definedName name="_xlnm.Print_Area" localSheetId="13">'Opptak i organismer'!$A$1:$D$48</definedName>
    <definedName name="_xlnm.Print_Area" localSheetId="20">Stoff!$B$1:$P$71</definedName>
    <definedName name="_xlnm.Print_Area" localSheetId="12">'Vann transport'!$A$1:$G$48</definedName>
    <definedName name="_xlnm.Print_Area" localSheetId="17">Vurdering!$B$1:$Q$86</definedName>
    <definedName name="_xlnm.Print_Titles" localSheetId="3">'1b. Kons. jord'!$B:$B,'1b. Kons. jord'!$3:$3</definedName>
    <definedName name="_xlnm.Print_Titles" localSheetId="14">'Eksponering Barn'!$1:$3</definedName>
    <definedName name="_xlnm.Print_Titles" localSheetId="15">'Eksponering Voksen'!$1:$3</definedName>
    <definedName name="_xlnm.Print_Titles" localSheetId="10">Fasefordeling!$A:$A,Fasefordeling!$1:$1</definedName>
    <definedName name="_xlnm.Print_Titles" localSheetId="16">'Livstids Eksponering'!$1:$3</definedName>
    <definedName name="_xlnm.Print_Titles" localSheetId="13">'Opptak i organismer'!$A:$A,'Opptak i organismer'!$1:$1</definedName>
    <definedName name="_xlnm.Print_Titles" localSheetId="20">Stoff!$B:$B,Stoff!$1:$1</definedName>
    <definedName name="_xlnm.Print_Titles" localSheetId="12">'Vann transport'!$A:$A,'Vann transport'!$1:$1</definedName>
    <definedName name="_xlnm.Print_Titles" localSheetId="17">Vurdering!$B:$E,Vurdering!$1:$3</definedName>
    <definedName name="sedareal" localSheetId="2">#REF!</definedName>
    <definedName name="sedareal" localSheetId="3">#REF!</definedName>
    <definedName name="sedareal" localSheetId="8">#REF!</definedName>
    <definedName name="sedareal" localSheetId="9">#REF!</definedName>
    <definedName name="sedareal" localSheetId="0">'[1]1a. Stedsspesifikke data'!$C$17</definedName>
    <definedName name="sedareal" localSheetId="14">#REF!</definedName>
    <definedName name="sedareal" localSheetId="15">#REF!</definedName>
    <definedName name="sedareal" localSheetId="10">#REF!</definedName>
    <definedName name="sedareal" localSheetId="16">#REF!</definedName>
    <definedName name="sedareal" localSheetId="13">#REF!</definedName>
    <definedName name="sedareal" localSheetId="12">#REF!</definedName>
    <definedName name="sedareal">#REF!</definedName>
    <definedName name="sedarealskip" localSheetId="2">#REF!</definedName>
    <definedName name="sedarealskip" localSheetId="3">#REF!</definedName>
    <definedName name="sedarealskip" localSheetId="8">#REF!</definedName>
    <definedName name="sedarealskip" localSheetId="9">#REF!</definedName>
    <definedName name="sedarealskip" localSheetId="0">'[1]1a. Stedsspesifikke data'!$C$31</definedName>
    <definedName name="sedarealskip" localSheetId="14">#REF!</definedName>
    <definedName name="sedarealskip" localSheetId="15">#REF!</definedName>
    <definedName name="sedarealskip" localSheetId="10">#REF!</definedName>
    <definedName name="sedarealskip" localSheetId="16">#REF!</definedName>
    <definedName name="sedarealskip" localSheetId="13">#REF!</definedName>
    <definedName name="sedarealskip" localSheetId="12">#REF!</definedName>
    <definedName name="sedarealskip">#REF!</definedName>
    <definedName name="sedimentasjon" localSheetId="2">#REF!</definedName>
    <definedName name="sedimentasjon" localSheetId="3">#REF!</definedName>
    <definedName name="sedimentasjon" localSheetId="8">#REF!</definedName>
    <definedName name="sedimentasjon" localSheetId="9">#REF!</definedName>
    <definedName name="sedimentasjon" localSheetId="0">'[1]1a. Stedsspesifikke data'!#REF!</definedName>
    <definedName name="sedimentasjon" localSheetId="14">#REF!</definedName>
    <definedName name="sedimentasjon" localSheetId="15">#REF!</definedName>
    <definedName name="sedimentasjon" localSheetId="10">#REF!</definedName>
    <definedName name="sedimentasjon" localSheetId="16">#REF!</definedName>
    <definedName name="sedimentasjon" localSheetId="13">#REF!</definedName>
    <definedName name="sedimentasjon" localSheetId="12">#REF!</definedName>
    <definedName name="sedimentasjon">#REF!</definedName>
    <definedName name="sedimentinntak" localSheetId="2">#REF!</definedName>
    <definedName name="sedimentinntak" localSheetId="3">#REF!</definedName>
    <definedName name="sedimentinntak" localSheetId="8">#REF!</definedName>
    <definedName name="sedimentinntak" localSheetId="9">#REF!</definedName>
    <definedName name="sedimentinntak" localSheetId="0">'[1]1a. Stedsspesifikke data'!$D$55</definedName>
    <definedName name="sedimentinntak" localSheetId="14">#REF!</definedName>
    <definedName name="sedimentinntak" localSheetId="15">#REF!</definedName>
    <definedName name="sedimentinntak" localSheetId="10">#REF!</definedName>
    <definedName name="sedimentinntak" localSheetId="16">#REF!</definedName>
    <definedName name="sedimentinntak" localSheetId="13">#REF!</definedName>
    <definedName name="sedimentinntak" localSheetId="12">#REF!</definedName>
    <definedName name="sedimentinntak">#REF!</definedName>
    <definedName name="sedimentinntakbarn" localSheetId="2">#REF!</definedName>
    <definedName name="sedimentinntakbarn" localSheetId="3">#REF!</definedName>
    <definedName name="sedimentinntakbarn" localSheetId="8">#REF!</definedName>
    <definedName name="sedimentinntakbarn" localSheetId="9">#REF!</definedName>
    <definedName name="sedimentinntakbarn" localSheetId="0">'[1]1a. Stedsspesifikke data'!$E$55</definedName>
    <definedName name="sedimentinntakbarn" localSheetId="14">#REF!</definedName>
    <definedName name="sedimentinntakbarn" localSheetId="15">#REF!</definedName>
    <definedName name="sedimentinntakbarn" localSheetId="10">#REF!</definedName>
    <definedName name="sedimentinntakbarn" localSheetId="16">#REF!</definedName>
    <definedName name="sedimentinntakbarn" localSheetId="13">#REF!</definedName>
    <definedName name="sedimentinntakbarn" localSheetId="12">#REF!</definedName>
    <definedName name="sedimentinntakbarn">#REF!</definedName>
    <definedName name="sjøvannsinntak" localSheetId="2">#REF!</definedName>
    <definedName name="sjøvannsinntak" localSheetId="3">#REF!</definedName>
    <definedName name="sjøvannsinntak" localSheetId="8">#REF!</definedName>
    <definedName name="sjøvannsinntak" localSheetId="9">#REF!</definedName>
    <definedName name="sjøvannsinntak" localSheetId="0">'[1]1a. Stedsspesifikke data'!$D$58</definedName>
    <definedName name="sjøvannsinntak" localSheetId="14">#REF!</definedName>
    <definedName name="sjøvannsinntak" localSheetId="15">#REF!</definedName>
    <definedName name="sjøvannsinntak" localSheetId="10">#REF!</definedName>
    <definedName name="sjøvannsinntak" localSheetId="16">#REF!</definedName>
    <definedName name="sjøvannsinntak" localSheetId="13">#REF!</definedName>
    <definedName name="sjøvannsinntak" localSheetId="12">#REF!</definedName>
    <definedName name="sjøvannsinntak">#REF!</definedName>
    <definedName name="sjøvannsinntakbarn" localSheetId="2">#REF!</definedName>
    <definedName name="sjøvannsinntakbarn" localSheetId="3">#REF!</definedName>
    <definedName name="sjøvannsinntakbarn" localSheetId="8">#REF!</definedName>
    <definedName name="sjøvannsinntakbarn" localSheetId="9">#REF!</definedName>
    <definedName name="sjøvannsinntakbarn" localSheetId="0">'[1]1a. Stedsspesifikke data'!$E$58</definedName>
    <definedName name="sjøvannsinntakbarn" localSheetId="14">#REF!</definedName>
    <definedName name="sjøvannsinntakbarn" localSheetId="15">#REF!</definedName>
    <definedName name="sjøvannsinntakbarn" localSheetId="10">#REF!</definedName>
    <definedName name="sjøvannsinntakbarn" localSheetId="16">#REF!</definedName>
    <definedName name="sjøvannsinntakbarn" localSheetId="13">#REF!</definedName>
    <definedName name="sjøvannsinntakbarn" localSheetId="12">#REF!</definedName>
    <definedName name="sjøvannsinntakbarn">#REF!</definedName>
    <definedName name="skipsanløp" localSheetId="2">#REF!</definedName>
    <definedName name="skipsanløp" localSheetId="3">#REF!</definedName>
    <definedName name="skipsanløp" localSheetId="8">#REF!</definedName>
    <definedName name="skipsanløp" localSheetId="9">#REF!</definedName>
    <definedName name="skipsanløp" localSheetId="0">'[1]1a. Stedsspesifikke data'!$C$28</definedName>
    <definedName name="skipsanløp" localSheetId="14">#REF!</definedName>
    <definedName name="skipsanløp" localSheetId="15">#REF!</definedName>
    <definedName name="skipsanløp" localSheetId="10">#REF!</definedName>
    <definedName name="skipsanløp" localSheetId="16">#REF!</definedName>
    <definedName name="skipsanløp" localSheetId="13">#REF!</definedName>
    <definedName name="skipsanløp" localSheetId="12">#REF!</definedName>
    <definedName name="skipsanløp">#REF!</definedName>
    <definedName name="snittdybde" localSheetId="2">#REF!</definedName>
    <definedName name="snittdybde" localSheetId="3">#REF!</definedName>
    <definedName name="snittdybde" localSheetId="8">#REF!</definedName>
    <definedName name="snittdybde" localSheetId="9">#REF!</definedName>
    <definedName name="snittdybde" localSheetId="0">'[1]1a. Stedsspesifikke data'!#REF!</definedName>
    <definedName name="snittdybde" localSheetId="14">#REF!</definedName>
    <definedName name="snittdybde" localSheetId="15">#REF!</definedName>
    <definedName name="snittdybde" localSheetId="10">#REF!</definedName>
    <definedName name="snittdybde" localSheetId="16">#REF!</definedName>
    <definedName name="snittdybde" localSheetId="13">#REF!</definedName>
    <definedName name="snittdybde" localSheetId="12">#REF!</definedName>
    <definedName name="snittdybde">#REF!</definedName>
    <definedName name="stdbioturb" localSheetId="2">#REF!</definedName>
    <definedName name="stdbioturb" localSheetId="3">#REF!</definedName>
    <definedName name="stdbioturb" localSheetId="8">#REF!</definedName>
    <definedName name="stdbioturb" localSheetId="9">#REF!</definedName>
    <definedName name="stdbioturb" localSheetId="0">'[1]1a. Stedsspesifikke data'!$B$25</definedName>
    <definedName name="stdbioturb" localSheetId="14">#REF!</definedName>
    <definedName name="stdbioturb" localSheetId="15">#REF!</definedName>
    <definedName name="stdbioturb" localSheetId="10">#REF!</definedName>
    <definedName name="stdbioturb" localSheetId="16">#REF!</definedName>
    <definedName name="stdbioturb" localSheetId="13">#REF!</definedName>
    <definedName name="stdbioturb" localSheetId="12">#REF!</definedName>
    <definedName name="stdbioturb">#REF!</definedName>
    <definedName name="stdbioturbdyp" localSheetId="2">#REF!</definedName>
    <definedName name="stdbioturbdyp" localSheetId="3">#REF!</definedName>
    <definedName name="stdbioturbdyp" localSheetId="8">#REF!</definedName>
    <definedName name="stdbioturbdyp" localSheetId="9">#REF!</definedName>
    <definedName name="stdbioturbdyp" localSheetId="14">#REF!</definedName>
    <definedName name="stdbioturbdyp" localSheetId="15">#REF!</definedName>
    <definedName name="stdbioturbdyp" localSheetId="10">#REF!</definedName>
    <definedName name="stdbioturbdyp" localSheetId="16">#REF!</definedName>
    <definedName name="stdbioturbdyp" localSheetId="13">#REF!</definedName>
    <definedName name="stdbioturbdyp" localSheetId="12">#REF!</definedName>
    <definedName name="stdbioturbdyp">#REF!</definedName>
    <definedName name="stdbulkdensitet" localSheetId="2">#REF!</definedName>
    <definedName name="stdbulkdensitet" localSheetId="3">#REF!</definedName>
    <definedName name="stdbulkdensitet" localSheetId="8">#REF!</definedName>
    <definedName name="stdbulkdensitet" localSheetId="9">#REF!</definedName>
    <definedName name="stdbulkdensitet" localSheetId="14">#REF!</definedName>
    <definedName name="stdbulkdensitet" localSheetId="15">#REF!</definedName>
    <definedName name="stdbulkdensitet" localSheetId="10">#REF!</definedName>
    <definedName name="stdbulkdensitet" localSheetId="16">#REF!</definedName>
    <definedName name="stdbulkdensitet" localSheetId="13">#REF!</definedName>
    <definedName name="stdbulkdensitet" localSheetId="12">#REF!</definedName>
    <definedName name="stdbulkdensitet">#REF!</definedName>
    <definedName name="stddifflengde" localSheetId="2">#REF!</definedName>
    <definedName name="stddifflengde" localSheetId="3">#REF!</definedName>
    <definedName name="stddifflengde" localSheetId="8">#REF!</definedName>
    <definedName name="stddifflengde" localSheetId="9">#REF!</definedName>
    <definedName name="stddifflengde" localSheetId="0">'[1]1a. Stedsspesifikke data'!$B$26</definedName>
    <definedName name="stddifflengde" localSheetId="14">#REF!</definedName>
    <definedName name="stddifflengde" localSheetId="15">#REF!</definedName>
    <definedName name="stddifflengde" localSheetId="10">#REF!</definedName>
    <definedName name="stddifflengde" localSheetId="16">#REF!</definedName>
    <definedName name="stddifflengde" localSheetId="13">#REF!</definedName>
    <definedName name="stddifflengde" localSheetId="12">#REF!</definedName>
    <definedName name="stddifflengde">#REF!</definedName>
    <definedName name="stdfkarbon" localSheetId="2">#REF!</definedName>
    <definedName name="stdfkarbon" localSheetId="3">#REF!</definedName>
    <definedName name="stdfkarbon" localSheetId="8">#REF!</definedName>
    <definedName name="stdfkarbon" localSheetId="9">#REF!</definedName>
    <definedName name="stdfkarbon" localSheetId="0">'[1]1a. Stedsspesifikke data'!$B$34</definedName>
    <definedName name="stdfkarbon" localSheetId="14">#REF!</definedName>
    <definedName name="stdfkarbon" localSheetId="15">#REF!</definedName>
    <definedName name="stdfkarbon" localSheetId="10">#REF!</definedName>
    <definedName name="stdfkarbon" localSheetId="16">#REF!</definedName>
    <definedName name="stdfkarbon" localSheetId="13">#REF!</definedName>
    <definedName name="stdfkarbon" localSheetId="12">#REF!</definedName>
    <definedName name="stdfkarbon">#REF!</definedName>
    <definedName name="stdforgkarbon" localSheetId="2">#REF!</definedName>
    <definedName name="stdforgkarbon" localSheetId="3">#REF!</definedName>
    <definedName name="stdforgkarbon" localSheetId="8">#REF!</definedName>
    <definedName name="stdforgkarbon" localSheetId="9">#REF!</definedName>
    <definedName name="stdforgkarbon" localSheetId="0">'[1]1a. Stedsspesifikke data'!$B$36</definedName>
    <definedName name="stdforgkarbon" localSheetId="14">#REF!</definedName>
    <definedName name="stdforgkarbon" localSheetId="15">#REF!</definedName>
    <definedName name="stdforgkarbon" localSheetId="10">#REF!</definedName>
    <definedName name="stdforgkarbon" localSheetId="16">#REF!</definedName>
    <definedName name="stdforgkarbon" localSheetId="13">#REF!</definedName>
    <definedName name="stdforgkarbon" localSheetId="12">#REF!</definedName>
    <definedName name="stdforgkarbon">#REF!</definedName>
    <definedName name="stdfraksjontørrvekt" localSheetId="2">#REF!</definedName>
    <definedName name="stdfraksjontørrvekt" localSheetId="3">#REF!</definedName>
    <definedName name="stdfraksjontørrvekt" localSheetId="8">#REF!</definedName>
    <definedName name="stdfraksjontørrvekt" localSheetId="9">#REF!</definedName>
    <definedName name="stdfraksjontørrvekt" localSheetId="14">#REF!</definedName>
    <definedName name="stdfraksjontørrvekt" localSheetId="15">#REF!</definedName>
    <definedName name="stdfraksjontørrvekt" localSheetId="10">#REF!</definedName>
    <definedName name="stdfraksjontørrvekt" localSheetId="16">#REF!</definedName>
    <definedName name="stdfraksjontørrvekt" localSheetId="13">#REF!</definedName>
    <definedName name="stdfraksjontørrvekt" localSheetId="12">#REF!</definedName>
    <definedName name="stdfraksjontørrvekt">#REF!</definedName>
    <definedName name="stdkarbonomsatt" localSheetId="2">#REF!</definedName>
    <definedName name="stdkarbonomsatt" localSheetId="3">#REF!</definedName>
    <definedName name="stdkarbonomsatt" localSheetId="8">#REF!</definedName>
    <definedName name="stdkarbonomsatt" localSheetId="9">#REF!</definedName>
    <definedName name="stdkarbonomsatt" localSheetId="0">'[1]1a. Stedsspesifikke data'!$B$37</definedName>
    <definedName name="stdkarbonomsatt" localSheetId="14">#REF!</definedName>
    <definedName name="stdkarbonomsatt" localSheetId="15">#REF!</definedName>
    <definedName name="stdkarbonomsatt" localSheetId="10">#REF!</definedName>
    <definedName name="stdkarbonomsatt" localSheetId="16">#REF!</definedName>
    <definedName name="stdkarbonomsatt" localSheetId="13">#REF!</definedName>
    <definedName name="stdkarbonomsatt" localSheetId="12">#REF!</definedName>
    <definedName name="stdkarbonomsatt">#REF!</definedName>
    <definedName name="stdkarbontilførsel" localSheetId="2">#REF!</definedName>
    <definedName name="stdkarbontilførsel" localSheetId="3">#REF!</definedName>
    <definedName name="stdkarbontilførsel" localSheetId="8">#REF!</definedName>
    <definedName name="stdkarbontilførsel" localSheetId="9">#REF!</definedName>
    <definedName name="stdkarbontilførsel" localSheetId="0">'[1]1a. Stedsspesifikke data'!$B$35</definedName>
    <definedName name="stdkarbontilførsel" localSheetId="14">#REF!</definedName>
    <definedName name="stdkarbontilførsel" localSheetId="15">#REF!</definedName>
    <definedName name="stdkarbontilførsel" localSheetId="10">#REF!</definedName>
    <definedName name="stdkarbontilførsel" localSheetId="16">#REF!</definedName>
    <definedName name="stdkarbontilførsel" localSheetId="13">#REF!</definedName>
    <definedName name="stdkarbontilførsel" localSheetId="12">#REF!</definedName>
    <definedName name="stdkarbontilførsel">#REF!</definedName>
    <definedName name="stdoppvirvlet" localSheetId="2">#REF!</definedName>
    <definedName name="stdoppvirvlet" localSheetId="3">#REF!</definedName>
    <definedName name="stdoppvirvlet" localSheetId="8">#REF!</definedName>
    <definedName name="stdoppvirvlet" localSheetId="9">#REF!</definedName>
    <definedName name="stdoppvirvlet" localSheetId="14">#REF!</definedName>
    <definedName name="stdoppvirvlet" localSheetId="15">#REF!</definedName>
    <definedName name="stdoppvirvlet" localSheetId="10">#REF!</definedName>
    <definedName name="stdoppvirvlet" localSheetId="16">#REF!</definedName>
    <definedName name="stdoppvirvlet" localSheetId="13">#REF!</definedName>
    <definedName name="stdoppvirvlet" localSheetId="12">#REF!</definedName>
    <definedName name="stdoppvirvlet">#REF!</definedName>
    <definedName name="stdporøsitet" localSheetId="2">#REF!</definedName>
    <definedName name="stdporøsitet" localSheetId="3">#REF!</definedName>
    <definedName name="stdporøsitet" localSheetId="8">#REF!</definedName>
    <definedName name="stdporøsitet" localSheetId="9">#REF!</definedName>
    <definedName name="stdporøsitet" localSheetId="0">'[1]1a. Stedsspesifikke data'!$B$14</definedName>
    <definedName name="stdporøsitet" localSheetId="14">#REF!</definedName>
    <definedName name="stdporøsitet" localSheetId="15">#REF!</definedName>
    <definedName name="stdporøsitet" localSheetId="10">#REF!</definedName>
    <definedName name="stdporøsitet" localSheetId="16">#REF!</definedName>
    <definedName name="stdporøsitet" localSheetId="13">#REF!</definedName>
    <definedName name="stdporøsitet" localSheetId="12">#REF!</definedName>
    <definedName name="stdporøsitet">#REF!</definedName>
    <definedName name="stdsedimentasjon" localSheetId="2">#REF!</definedName>
    <definedName name="stdsedimentasjon" localSheetId="3">#REF!</definedName>
    <definedName name="stdsedimentasjon" localSheetId="8">#REF!</definedName>
    <definedName name="stdsedimentasjon" localSheetId="9">#REF!</definedName>
    <definedName name="stdsedimentasjon" localSheetId="0">'[1]1a. Stedsspesifikke data'!#REF!</definedName>
    <definedName name="stdsedimentasjon" localSheetId="14">#REF!</definedName>
    <definedName name="stdsedimentasjon" localSheetId="15">#REF!</definedName>
    <definedName name="stdsedimentasjon" localSheetId="10">#REF!</definedName>
    <definedName name="stdsedimentasjon" localSheetId="16">#REF!</definedName>
    <definedName name="stdsedimentasjon" localSheetId="13">#REF!</definedName>
    <definedName name="stdsedimentasjon" localSheetId="12">#REF!</definedName>
    <definedName name="stdsedimentasjon">#REF!</definedName>
    <definedName name="stdtetthetsediment" localSheetId="2">#REF!</definedName>
    <definedName name="stdtetthetsediment" localSheetId="3">#REF!</definedName>
    <definedName name="stdtetthetsediment" localSheetId="8">#REF!</definedName>
    <definedName name="stdtetthetsediment" localSheetId="9">#REF!</definedName>
    <definedName name="stdtetthetsediment" localSheetId="14">#REF!</definedName>
    <definedName name="stdtetthetsediment" localSheetId="15">#REF!</definedName>
    <definedName name="stdtetthetsediment" localSheetId="10">#REF!</definedName>
    <definedName name="stdtetthetsediment" localSheetId="16">#REF!</definedName>
    <definedName name="stdtetthetsediment" localSheetId="13">#REF!</definedName>
    <definedName name="stdtetthetsediment" localSheetId="12">#REF!</definedName>
    <definedName name="stdtetthetsediment">#REF!</definedName>
    <definedName name="stdtoc" localSheetId="2">#REF!</definedName>
    <definedName name="stdtoc" localSheetId="3">#REF!</definedName>
    <definedName name="stdtoc" localSheetId="8">#REF!</definedName>
    <definedName name="stdtoc" localSheetId="9">#REF!</definedName>
    <definedName name="stdtoc" localSheetId="14">#REF!</definedName>
    <definedName name="stdtoc" localSheetId="15">#REF!</definedName>
    <definedName name="stdtoc" localSheetId="10">#REF!</definedName>
    <definedName name="stdtoc" localSheetId="16">#REF!</definedName>
    <definedName name="stdtoc" localSheetId="13">#REF!</definedName>
    <definedName name="stdtoc" localSheetId="12">#REF!</definedName>
    <definedName name="stdtoc">#REF!</definedName>
    <definedName name="stdtoruositet" localSheetId="2">#REF!</definedName>
    <definedName name="stdtoruositet" localSheetId="3">#REF!</definedName>
    <definedName name="stdtoruositet" localSheetId="8">#REF!</definedName>
    <definedName name="stdtoruositet" localSheetId="9">#REF!</definedName>
    <definedName name="stdtoruositet" localSheetId="0">'[1]1a. Stedsspesifikke data'!$B$24</definedName>
    <definedName name="stdtoruositet" localSheetId="14">#REF!</definedName>
    <definedName name="stdtoruositet" localSheetId="15">#REF!</definedName>
    <definedName name="stdtoruositet" localSheetId="10">#REF!</definedName>
    <definedName name="stdtoruositet" localSheetId="16">#REF!</definedName>
    <definedName name="stdtoruositet" localSheetId="13">#REF!</definedName>
    <definedName name="stdtoruositet" localSheetId="12">#REF!</definedName>
    <definedName name="stdtoruositet">#REF!</definedName>
    <definedName name="stdtrasélengde" localSheetId="2">#REF!</definedName>
    <definedName name="stdtrasélengde" localSheetId="3">#REF!</definedName>
    <definedName name="stdtrasélengde" localSheetId="8">#REF!</definedName>
    <definedName name="stdtrasélengde" localSheetId="9">#REF!</definedName>
    <definedName name="stdtrasélengde" localSheetId="0">'[1]1a. Stedsspesifikke data'!$B$29</definedName>
    <definedName name="stdtrasélengde" localSheetId="14">#REF!</definedName>
    <definedName name="stdtrasélengde" localSheetId="15">#REF!</definedName>
    <definedName name="stdtrasélengde" localSheetId="10">#REF!</definedName>
    <definedName name="stdtrasélengde" localSheetId="16">#REF!</definedName>
    <definedName name="stdtrasélengde" localSheetId="13">#REF!</definedName>
    <definedName name="stdtrasélengde" localSheetId="12">#REF!</definedName>
    <definedName name="stdtrasélengde">#REF!</definedName>
    <definedName name="tetthetsediment" localSheetId="2">#REF!</definedName>
    <definedName name="tetthetsediment" localSheetId="3">#REF!</definedName>
    <definedName name="tetthetsediment" localSheetId="8">#REF!</definedName>
    <definedName name="tetthetsediment" localSheetId="9">#REF!</definedName>
    <definedName name="tetthetsediment" localSheetId="0">'[1]1a. Stedsspesifikke data'!$C$41</definedName>
    <definedName name="tetthetsediment" localSheetId="14">#REF!</definedName>
    <definedName name="tetthetsediment" localSheetId="15">#REF!</definedName>
    <definedName name="tetthetsediment" localSheetId="10">#REF!</definedName>
    <definedName name="tetthetsediment" localSheetId="16">#REF!</definedName>
    <definedName name="tetthetsediment" localSheetId="13">#REF!</definedName>
    <definedName name="tetthetsediment" localSheetId="12">#REF!</definedName>
    <definedName name="tetthetsediment">#REF!</definedName>
    <definedName name="TOC" localSheetId="2">#REF!</definedName>
    <definedName name="TOC" localSheetId="3">#REF!</definedName>
    <definedName name="TOC" localSheetId="8">#REF!</definedName>
    <definedName name="TOC" localSheetId="9">#REF!</definedName>
    <definedName name="TOC" localSheetId="0">'[1]1a. Stedsspesifikke data'!$C$12</definedName>
    <definedName name="TOC" localSheetId="14">#REF!</definedName>
    <definedName name="TOC" localSheetId="15">#REF!</definedName>
    <definedName name="TOC" localSheetId="10">#REF!</definedName>
    <definedName name="TOC" localSheetId="16">#REF!</definedName>
    <definedName name="TOC" localSheetId="13">#REF!</definedName>
    <definedName name="TOC" localSheetId="12">#REF!</definedName>
    <definedName name="TOC">#REF!</definedName>
    <definedName name="tortuositet" localSheetId="2">#REF!</definedName>
    <definedName name="tortuositet" localSheetId="3">#REF!</definedName>
    <definedName name="tortuositet" localSheetId="8">#REF!</definedName>
    <definedName name="tortuositet" localSheetId="9">#REF!</definedName>
    <definedName name="tortuositet" localSheetId="0">'[1]1a. Stedsspesifikke data'!$C$24</definedName>
    <definedName name="tortuositet" localSheetId="14">#REF!</definedName>
    <definedName name="tortuositet" localSheetId="15">#REF!</definedName>
    <definedName name="tortuositet" localSheetId="10">#REF!</definedName>
    <definedName name="tortuositet" localSheetId="16">#REF!</definedName>
    <definedName name="tortuositet" localSheetId="13">#REF!</definedName>
    <definedName name="tortuositet" localSheetId="12">#REF!</definedName>
    <definedName name="tortuositet">#REF!</definedName>
    <definedName name="Trasélengde" localSheetId="2">#REF!</definedName>
    <definedName name="Trasélengde" localSheetId="3">#REF!</definedName>
    <definedName name="Trasélengde" localSheetId="8">#REF!</definedName>
    <definedName name="Trasélengde" localSheetId="9">#REF!</definedName>
    <definedName name="Trasélengde" localSheetId="0">'[1]1a. Stedsspesifikke data'!$C$29</definedName>
    <definedName name="Trasélengde" localSheetId="14">#REF!</definedName>
    <definedName name="Trasélengde" localSheetId="15">#REF!</definedName>
    <definedName name="Trasélengde" localSheetId="10">#REF!</definedName>
    <definedName name="Trasélengde" localSheetId="16">#REF!</definedName>
    <definedName name="Trasélengde" localSheetId="13">#REF!</definedName>
    <definedName name="Trasélengde" localSheetId="12">#REF!</definedName>
    <definedName name="Trasélengde">#REF!</definedName>
    <definedName name="Tstandard" localSheetId="2">#REF!</definedName>
    <definedName name="Tstandard" localSheetId="3">#REF!</definedName>
    <definedName name="Tstandard" localSheetId="8">#REF!</definedName>
    <definedName name="Tstandard" localSheetId="9">#REF!</definedName>
    <definedName name="Tstandard" localSheetId="14">#REF!</definedName>
    <definedName name="Tstandard" localSheetId="15">#REF!</definedName>
    <definedName name="Tstandard" localSheetId="10">#REF!</definedName>
    <definedName name="Tstandard" localSheetId="16">#REF!</definedName>
    <definedName name="Tstandard" localSheetId="13">#REF!</definedName>
    <definedName name="Tstandard" localSheetId="12">#REF!</definedName>
    <definedName name="Tstandard">#REF!</definedName>
    <definedName name="vannvolum" localSheetId="2">#REF!</definedName>
    <definedName name="vannvolum" localSheetId="3">#REF!</definedName>
    <definedName name="vannvolum" localSheetId="8">#REF!</definedName>
    <definedName name="vannvolum" localSheetId="9">#REF!</definedName>
    <definedName name="vannvolum" localSheetId="0">'[1]1a. Stedsspesifikke data'!$C$18</definedName>
    <definedName name="vannvolum" localSheetId="14">#REF!</definedName>
    <definedName name="vannvolum" localSheetId="15">#REF!</definedName>
    <definedName name="vannvolum" localSheetId="10">#REF!</definedName>
    <definedName name="vannvolum" localSheetId="16">#REF!</definedName>
    <definedName name="vannvolum" localSheetId="13">#REF!</definedName>
    <definedName name="vannvolum" localSheetId="12">#REF!</definedName>
    <definedName name="vannvolum">#REF!</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D4" i="23" l="1"/>
  <c r="E4" i="23"/>
  <c r="M4" i="28"/>
  <c r="N4" i="28"/>
  <c r="O4" i="28"/>
  <c r="P4" i="28"/>
  <c r="G2" i="20"/>
  <c r="D2" i="26"/>
  <c r="E2" i="26"/>
  <c r="Q4" i="28"/>
  <c r="G2" i="25"/>
  <c r="H2" i="25"/>
  <c r="R4" i="28"/>
  <c r="G2" i="26"/>
  <c r="L2" i="25"/>
  <c r="M2" i="25"/>
  <c r="S4" i="28"/>
  <c r="L4" i="28"/>
  <c r="I4" i="5"/>
  <c r="D85" i="23"/>
  <c r="E85" i="23"/>
  <c r="M85" i="28"/>
  <c r="M85" i="27"/>
  <c r="M85" i="29"/>
  <c r="N85" i="28"/>
  <c r="N85" i="27"/>
  <c r="N85" i="29"/>
  <c r="O85" i="28"/>
  <c r="O85" i="27"/>
  <c r="O85" i="29"/>
  <c r="G83" i="20"/>
  <c r="K83" i="20"/>
  <c r="L83" i="20"/>
  <c r="D83" i="21"/>
  <c r="Q83" i="21"/>
  <c r="R83" i="21"/>
  <c r="P85" i="28"/>
  <c r="P85" i="27"/>
  <c r="P85" i="29"/>
  <c r="L85" i="29"/>
  <c r="M176" i="29"/>
  <c r="N176" i="29"/>
  <c r="O176" i="29"/>
  <c r="P176" i="29"/>
  <c r="D83" i="26"/>
  <c r="E83" i="26"/>
  <c r="Q85" i="28"/>
  <c r="Q85" i="27"/>
  <c r="Q85" i="29"/>
  <c r="Q176" i="29"/>
  <c r="G83" i="25"/>
  <c r="H83" i="25"/>
  <c r="R85" i="29"/>
  <c r="R176" i="29"/>
  <c r="L83" i="25"/>
  <c r="M83" i="25"/>
  <c r="S85" i="28"/>
  <c r="S85" i="27"/>
  <c r="S85" i="29"/>
  <c r="S176" i="29"/>
  <c r="L176" i="29"/>
  <c r="D63" i="23"/>
  <c r="E63" i="23"/>
  <c r="M63" i="28"/>
  <c r="M63" i="27"/>
  <c r="M63" i="29"/>
  <c r="N63" i="28"/>
  <c r="N63" i="27"/>
  <c r="N63" i="29"/>
  <c r="O63" i="28"/>
  <c r="O63" i="27"/>
  <c r="O63" i="29"/>
  <c r="G61" i="20"/>
  <c r="K61" i="20"/>
  <c r="L61" i="20"/>
  <c r="D61" i="21"/>
  <c r="Q61" i="21"/>
  <c r="R61" i="21"/>
  <c r="P63" i="28"/>
  <c r="P63" i="27"/>
  <c r="P63" i="29"/>
  <c r="L63" i="29"/>
  <c r="M154" i="29"/>
  <c r="N154" i="29"/>
  <c r="O154" i="29"/>
  <c r="P154" i="29"/>
  <c r="D61" i="26"/>
  <c r="E61" i="26"/>
  <c r="Q63" i="28"/>
  <c r="Q63" i="27"/>
  <c r="Q63" i="29"/>
  <c r="Q154" i="29"/>
  <c r="G61" i="25"/>
  <c r="H61" i="25"/>
  <c r="R63" i="29"/>
  <c r="R154" i="29"/>
  <c r="L61" i="25"/>
  <c r="M61" i="25"/>
  <c r="S63" i="28"/>
  <c r="S63" i="27"/>
  <c r="S63" i="29"/>
  <c r="S154" i="29"/>
  <c r="L154" i="29"/>
  <c r="A86" i="20"/>
  <c r="B86" i="20"/>
  <c r="C86" i="20"/>
  <c r="D86" i="20"/>
  <c r="D88" i="23"/>
  <c r="E86" i="20"/>
  <c r="F86" i="20"/>
  <c r="E88" i="23"/>
  <c r="G86" i="20"/>
  <c r="H86" i="20"/>
  <c r="I86" i="20"/>
  <c r="J86" i="20"/>
  <c r="K86" i="20"/>
  <c r="L86" i="20"/>
  <c r="A87" i="20"/>
  <c r="B87" i="20"/>
  <c r="C87" i="20"/>
  <c r="D87" i="20"/>
  <c r="D89" i="23"/>
  <c r="E87" i="20"/>
  <c r="F87" i="20"/>
  <c r="E89" i="23"/>
  <c r="G87" i="20"/>
  <c r="H87" i="20"/>
  <c r="I87" i="20"/>
  <c r="J87" i="20"/>
  <c r="K87" i="20"/>
  <c r="L87" i="20"/>
  <c r="A88" i="20"/>
  <c r="B88" i="20"/>
  <c r="C88" i="20"/>
  <c r="D88" i="20"/>
  <c r="D90" i="23"/>
  <c r="E88" i="20"/>
  <c r="F88" i="20"/>
  <c r="E90" i="23"/>
  <c r="G88" i="20"/>
  <c r="H88" i="20"/>
  <c r="I88" i="20"/>
  <c r="J88" i="20"/>
  <c r="K88" i="20"/>
  <c r="L88" i="20"/>
  <c r="A89" i="20"/>
  <c r="B89" i="20"/>
  <c r="C89" i="20"/>
  <c r="D89" i="20"/>
  <c r="D91" i="23"/>
  <c r="E89" i="20"/>
  <c r="F89" i="20"/>
  <c r="E91" i="23"/>
  <c r="G89" i="20"/>
  <c r="H89" i="20"/>
  <c r="I89" i="20"/>
  <c r="J89" i="20"/>
  <c r="K89" i="20"/>
  <c r="L89" i="20"/>
  <c r="C87" i="23"/>
  <c r="A87" i="29"/>
  <c r="B87" i="29"/>
  <c r="C87" i="29"/>
  <c r="D87" i="23"/>
  <c r="E87" i="28"/>
  <c r="E87" i="27"/>
  <c r="E87" i="29"/>
  <c r="F87" i="28"/>
  <c r="F87" i="27"/>
  <c r="F87" i="29"/>
  <c r="G87" i="28"/>
  <c r="G87" i="27"/>
  <c r="G87" i="29"/>
  <c r="C85" i="20"/>
  <c r="B85" i="20"/>
  <c r="E85" i="20"/>
  <c r="F85" i="20"/>
  <c r="I85" i="20"/>
  <c r="J85" i="20"/>
  <c r="C85" i="21"/>
  <c r="K85" i="21"/>
  <c r="E85" i="21"/>
  <c r="F85" i="21"/>
  <c r="G85" i="21"/>
  <c r="H85" i="21"/>
  <c r="M85" i="21"/>
  <c r="O85" i="21"/>
  <c r="P85" i="21"/>
  <c r="H87" i="28"/>
  <c r="H87" i="27"/>
  <c r="H87" i="29"/>
  <c r="B85" i="26"/>
  <c r="C85" i="26"/>
  <c r="I87" i="28"/>
  <c r="I87" i="27"/>
  <c r="I87" i="29"/>
  <c r="B85" i="25"/>
  <c r="C85" i="25"/>
  <c r="D85" i="25"/>
  <c r="E85" i="25"/>
  <c r="F85" i="25"/>
  <c r="J87" i="28"/>
  <c r="J87" i="27"/>
  <c r="J87" i="29"/>
  <c r="F85" i="26"/>
  <c r="I85" i="25"/>
  <c r="J85" i="25"/>
  <c r="K85" i="25"/>
  <c r="K87" i="28"/>
  <c r="K87" i="27"/>
  <c r="K87" i="29"/>
  <c r="D87" i="29"/>
  <c r="E87" i="23"/>
  <c r="M87" i="28"/>
  <c r="M87" i="27"/>
  <c r="M87" i="29"/>
  <c r="N87" i="28"/>
  <c r="N87" i="27"/>
  <c r="N87" i="29"/>
  <c r="O87" i="28"/>
  <c r="O87" i="27"/>
  <c r="O87" i="29"/>
  <c r="G85" i="20"/>
  <c r="K85" i="20"/>
  <c r="L85" i="20"/>
  <c r="D85" i="21"/>
  <c r="L85" i="21"/>
  <c r="I85" i="21"/>
  <c r="N85" i="21"/>
  <c r="Q85" i="21"/>
  <c r="R85" i="21"/>
  <c r="P87" i="28"/>
  <c r="P87" i="27"/>
  <c r="P87" i="29"/>
  <c r="D85" i="26"/>
  <c r="E85" i="26"/>
  <c r="Q87" i="28"/>
  <c r="Q87" i="27"/>
  <c r="Q87" i="29"/>
  <c r="G85" i="25"/>
  <c r="H85" i="25"/>
  <c r="R87" i="28"/>
  <c r="R87" i="27"/>
  <c r="R87" i="29"/>
  <c r="G85" i="26"/>
  <c r="L85" i="25"/>
  <c r="M85" i="25"/>
  <c r="S87" i="28"/>
  <c r="S87" i="27"/>
  <c r="S87" i="29"/>
  <c r="L87" i="29"/>
  <c r="C88" i="23"/>
  <c r="A88" i="29"/>
  <c r="B88" i="29"/>
  <c r="C88" i="29"/>
  <c r="E88" i="28"/>
  <c r="E88" i="27"/>
  <c r="E88" i="29"/>
  <c r="F88" i="28"/>
  <c r="F88" i="27"/>
  <c r="F88" i="29"/>
  <c r="G88" i="28"/>
  <c r="G88" i="27"/>
  <c r="G88" i="29"/>
  <c r="C86" i="21"/>
  <c r="O86" i="21"/>
  <c r="P86" i="21"/>
  <c r="H88" i="28"/>
  <c r="H88" i="27"/>
  <c r="H88" i="29"/>
  <c r="D88" i="29"/>
  <c r="B86" i="26"/>
  <c r="C86" i="26"/>
  <c r="I88" i="28"/>
  <c r="I88" i="27"/>
  <c r="I88" i="29"/>
  <c r="E86" i="25"/>
  <c r="F86" i="25"/>
  <c r="J88" i="29"/>
  <c r="F86" i="26"/>
  <c r="J86" i="25"/>
  <c r="K86" i="25"/>
  <c r="K88" i="28"/>
  <c r="K88" i="27"/>
  <c r="K88" i="29"/>
  <c r="M88" i="28"/>
  <c r="M88" i="27"/>
  <c r="M88" i="29"/>
  <c r="N88" i="28"/>
  <c r="N88" i="27"/>
  <c r="N88" i="29"/>
  <c r="O88" i="28"/>
  <c r="O88" i="27"/>
  <c r="O88" i="29"/>
  <c r="D86" i="21"/>
  <c r="Q86" i="21"/>
  <c r="R86" i="21"/>
  <c r="P88" i="28"/>
  <c r="P88" i="27"/>
  <c r="P88" i="29"/>
  <c r="L88" i="29"/>
  <c r="D86" i="26"/>
  <c r="E86" i="26"/>
  <c r="Q88" i="28"/>
  <c r="Q88" i="27"/>
  <c r="Q88" i="29"/>
  <c r="G86" i="25"/>
  <c r="H86" i="25"/>
  <c r="R88" i="29"/>
  <c r="G86" i="26"/>
  <c r="L86" i="25"/>
  <c r="M86" i="25"/>
  <c r="S88" i="28"/>
  <c r="S88" i="27"/>
  <c r="S88" i="29"/>
  <c r="C89" i="23"/>
  <c r="A89" i="29"/>
  <c r="B89" i="29"/>
  <c r="C89" i="29"/>
  <c r="E89" i="28"/>
  <c r="E89" i="27"/>
  <c r="E89" i="29"/>
  <c r="F89" i="28"/>
  <c r="F89" i="27"/>
  <c r="F89" i="29"/>
  <c r="G89" i="28"/>
  <c r="G89" i="27"/>
  <c r="G89" i="29"/>
  <c r="C87" i="21"/>
  <c r="O87" i="21"/>
  <c r="P87" i="21"/>
  <c r="H89" i="28"/>
  <c r="H89" i="27"/>
  <c r="H89" i="29"/>
  <c r="D89" i="29"/>
  <c r="B87" i="26"/>
  <c r="C87" i="26"/>
  <c r="I89" i="28"/>
  <c r="I89" i="27"/>
  <c r="I89" i="29"/>
  <c r="E87" i="25"/>
  <c r="F87" i="25"/>
  <c r="J89" i="29"/>
  <c r="F87" i="26"/>
  <c r="J87" i="25"/>
  <c r="K87" i="25"/>
  <c r="K89" i="28"/>
  <c r="K89" i="27"/>
  <c r="K89" i="29"/>
  <c r="M89" i="28"/>
  <c r="M89" i="27"/>
  <c r="M89" i="29"/>
  <c r="N89" i="28"/>
  <c r="N89" i="27"/>
  <c r="N89" i="29"/>
  <c r="O89" i="28"/>
  <c r="O89" i="27"/>
  <c r="O89" i="29"/>
  <c r="D87" i="21"/>
  <c r="Q87" i="21"/>
  <c r="R87" i="21"/>
  <c r="P89" i="28"/>
  <c r="P89" i="27"/>
  <c r="P89" i="29"/>
  <c r="L89" i="29"/>
  <c r="D87" i="26"/>
  <c r="E87" i="26"/>
  <c r="Q89" i="28"/>
  <c r="Q89" i="27"/>
  <c r="Q89" i="29"/>
  <c r="G87" i="25"/>
  <c r="H87" i="25"/>
  <c r="R89" i="29"/>
  <c r="G87" i="26"/>
  <c r="L87" i="25"/>
  <c r="M87" i="25"/>
  <c r="S89" i="28"/>
  <c r="S89" i="27"/>
  <c r="S89" i="29"/>
  <c r="C90" i="23"/>
  <c r="A90" i="29"/>
  <c r="B90" i="29"/>
  <c r="C90" i="29"/>
  <c r="E90" i="28"/>
  <c r="E90" i="27"/>
  <c r="E90" i="29"/>
  <c r="F90" i="28"/>
  <c r="F90" i="27"/>
  <c r="F90" i="29"/>
  <c r="G90" i="28"/>
  <c r="G90" i="27"/>
  <c r="G90" i="29"/>
  <c r="C88" i="21"/>
  <c r="O88" i="21"/>
  <c r="P88" i="21"/>
  <c r="H90" i="28"/>
  <c r="H90" i="27"/>
  <c r="H90" i="29"/>
  <c r="D90" i="29"/>
  <c r="B88" i="26"/>
  <c r="C88" i="26"/>
  <c r="I90" i="28"/>
  <c r="I90" i="27"/>
  <c r="I90" i="29"/>
  <c r="E88" i="25"/>
  <c r="F88" i="25"/>
  <c r="J90" i="29"/>
  <c r="F88" i="26"/>
  <c r="J88" i="25"/>
  <c r="K88" i="25"/>
  <c r="K90" i="28"/>
  <c r="K90" i="27"/>
  <c r="K90" i="29"/>
  <c r="M90" i="28"/>
  <c r="M90" i="27"/>
  <c r="M90" i="29"/>
  <c r="N90" i="28"/>
  <c r="N90" i="27"/>
  <c r="N90" i="29"/>
  <c r="O90" i="28"/>
  <c r="O90" i="27"/>
  <c r="O90" i="29"/>
  <c r="D88" i="21"/>
  <c r="Q88" i="21"/>
  <c r="R88" i="21"/>
  <c r="P90" i="28"/>
  <c r="P90" i="27"/>
  <c r="P90" i="29"/>
  <c r="L90" i="29"/>
  <c r="D88" i="26"/>
  <c r="E88" i="26"/>
  <c r="Q90" i="28"/>
  <c r="Q90" i="27"/>
  <c r="Q90" i="29"/>
  <c r="G88" i="25"/>
  <c r="H88" i="25"/>
  <c r="R90" i="29"/>
  <c r="G88" i="26"/>
  <c r="L88" i="25"/>
  <c r="M88" i="25"/>
  <c r="S90" i="28"/>
  <c r="S90" i="27"/>
  <c r="S90" i="29"/>
  <c r="C91" i="23"/>
  <c r="A91" i="29"/>
  <c r="B91" i="29"/>
  <c r="C91" i="29"/>
  <c r="E91" i="28"/>
  <c r="E91" i="27"/>
  <c r="E91" i="29"/>
  <c r="F91" i="28"/>
  <c r="F91" i="27"/>
  <c r="F91" i="29"/>
  <c r="G91" i="28"/>
  <c r="G91" i="27"/>
  <c r="G91" i="29"/>
  <c r="C89" i="21"/>
  <c r="O89" i="21"/>
  <c r="P89" i="21"/>
  <c r="H91" i="28"/>
  <c r="H91" i="27"/>
  <c r="H91" i="29"/>
  <c r="D91" i="29"/>
  <c r="B89" i="26"/>
  <c r="C89" i="26"/>
  <c r="I91" i="28"/>
  <c r="I91" i="27"/>
  <c r="I91" i="29"/>
  <c r="E89" i="25"/>
  <c r="F89" i="25"/>
  <c r="J91" i="29"/>
  <c r="F89" i="26"/>
  <c r="J89" i="25"/>
  <c r="K89" i="25"/>
  <c r="K91" i="28"/>
  <c r="K91" i="27"/>
  <c r="K91" i="29"/>
  <c r="M91" i="28"/>
  <c r="M91" i="27"/>
  <c r="M91" i="29"/>
  <c r="N91" i="28"/>
  <c r="N91" i="27"/>
  <c r="N91" i="29"/>
  <c r="O91" i="28"/>
  <c r="O91" i="27"/>
  <c r="O91" i="29"/>
  <c r="D89" i="21"/>
  <c r="Q89" i="21"/>
  <c r="R89" i="21"/>
  <c r="P91" i="28"/>
  <c r="P91" i="27"/>
  <c r="P91" i="29"/>
  <c r="L91" i="29"/>
  <c r="D89" i="26"/>
  <c r="E89" i="26"/>
  <c r="Q91" i="28"/>
  <c r="Q91" i="27"/>
  <c r="Q91" i="29"/>
  <c r="G89" i="25"/>
  <c r="H89" i="25"/>
  <c r="R91" i="29"/>
  <c r="G89" i="26"/>
  <c r="L89" i="25"/>
  <c r="M89" i="25"/>
  <c r="S91" i="28"/>
  <c r="S91" i="27"/>
  <c r="S91" i="29"/>
  <c r="A85" i="25"/>
  <c r="A86" i="25"/>
  <c r="B86" i="25"/>
  <c r="C86" i="25"/>
  <c r="D86" i="25"/>
  <c r="I86" i="25"/>
  <c r="A87" i="25"/>
  <c r="B87" i="25"/>
  <c r="C87" i="25"/>
  <c r="D87" i="25"/>
  <c r="I87" i="25"/>
  <c r="A88" i="25"/>
  <c r="B88" i="25"/>
  <c r="C88" i="25"/>
  <c r="D88" i="25"/>
  <c r="I88" i="25"/>
  <c r="A89" i="25"/>
  <c r="B89" i="25"/>
  <c r="C89" i="25"/>
  <c r="D89" i="25"/>
  <c r="I89" i="25"/>
  <c r="D5" i="23"/>
  <c r="E5" i="23"/>
  <c r="M5" i="27"/>
  <c r="N5" i="27"/>
  <c r="O5" i="27"/>
  <c r="P5" i="27"/>
  <c r="G3" i="20"/>
  <c r="D3" i="26"/>
  <c r="E3" i="26"/>
  <c r="Q5" i="27"/>
  <c r="G3" i="25"/>
  <c r="H3" i="25"/>
  <c r="R5" i="27"/>
  <c r="G3" i="26"/>
  <c r="L3" i="25"/>
  <c r="M3" i="25"/>
  <c r="S5" i="27"/>
  <c r="L5" i="27"/>
  <c r="D6" i="23"/>
  <c r="E6" i="23"/>
  <c r="M6" i="27"/>
  <c r="N6" i="27"/>
  <c r="O6" i="27"/>
  <c r="P6" i="27"/>
  <c r="G4" i="20"/>
  <c r="D4" i="26"/>
  <c r="E4" i="26"/>
  <c r="Q6" i="27"/>
  <c r="G4" i="25"/>
  <c r="H4" i="25"/>
  <c r="R6" i="27"/>
  <c r="G4" i="26"/>
  <c r="L4" i="25"/>
  <c r="M4" i="25"/>
  <c r="S6" i="27"/>
  <c r="L6" i="27"/>
  <c r="D7" i="23"/>
  <c r="E7" i="23"/>
  <c r="M7" i="27"/>
  <c r="N7" i="27"/>
  <c r="O7" i="27"/>
  <c r="G5" i="20"/>
  <c r="K5" i="20"/>
  <c r="L5" i="20"/>
  <c r="D5" i="21"/>
  <c r="L5" i="21"/>
  <c r="I5" i="21"/>
  <c r="N5" i="21"/>
  <c r="Q5" i="21"/>
  <c r="R5" i="21"/>
  <c r="P7" i="27"/>
  <c r="D5" i="26"/>
  <c r="E5" i="26"/>
  <c r="Q7" i="27"/>
  <c r="G5" i="25"/>
  <c r="H5" i="25"/>
  <c r="R7" i="27"/>
  <c r="G5" i="26"/>
  <c r="L5" i="25"/>
  <c r="M5" i="25"/>
  <c r="S7" i="27"/>
  <c r="L7" i="27"/>
  <c r="D8" i="23"/>
  <c r="E8" i="23"/>
  <c r="M8" i="27"/>
  <c r="N8" i="27"/>
  <c r="O8" i="27"/>
  <c r="P8" i="27"/>
  <c r="G6" i="20"/>
  <c r="D6" i="26"/>
  <c r="E6" i="26"/>
  <c r="Q8" i="27"/>
  <c r="G6" i="25"/>
  <c r="H6" i="25"/>
  <c r="R8" i="27"/>
  <c r="G6" i="26"/>
  <c r="L6" i="25"/>
  <c r="M6" i="25"/>
  <c r="S8" i="27"/>
  <c r="L8" i="27"/>
  <c r="D9" i="23"/>
  <c r="E9" i="23"/>
  <c r="M9" i="27"/>
  <c r="N9" i="27"/>
  <c r="O9" i="27"/>
  <c r="P9" i="27"/>
  <c r="G7" i="20"/>
  <c r="D7" i="26"/>
  <c r="E7" i="26"/>
  <c r="Q9" i="27"/>
  <c r="G7" i="25"/>
  <c r="H7" i="25"/>
  <c r="R9" i="27"/>
  <c r="G7" i="26"/>
  <c r="L7" i="25"/>
  <c r="M7" i="25"/>
  <c r="S9" i="27"/>
  <c r="L9" i="27"/>
  <c r="M5" i="28"/>
  <c r="N5" i="28"/>
  <c r="O5" i="28"/>
  <c r="P5" i="28"/>
  <c r="Q5" i="28"/>
  <c r="R5" i="28"/>
  <c r="S5" i="28"/>
  <c r="L5" i="28"/>
  <c r="M6" i="28"/>
  <c r="N6" i="28"/>
  <c r="O6" i="28"/>
  <c r="P6" i="28"/>
  <c r="Q6" i="28"/>
  <c r="R6" i="28"/>
  <c r="S6" i="28"/>
  <c r="L6" i="28"/>
  <c r="M7" i="28"/>
  <c r="N7" i="28"/>
  <c r="O7" i="28"/>
  <c r="P7" i="28"/>
  <c r="Q7" i="28"/>
  <c r="R7" i="28"/>
  <c r="S7" i="28"/>
  <c r="L7" i="28"/>
  <c r="M8" i="28"/>
  <c r="N8" i="28"/>
  <c r="O8" i="28"/>
  <c r="P8" i="28"/>
  <c r="Q8" i="28"/>
  <c r="R8" i="28"/>
  <c r="S8" i="28"/>
  <c r="L8" i="28"/>
  <c r="M9" i="28"/>
  <c r="N9" i="28"/>
  <c r="O9" i="28"/>
  <c r="P9" i="28"/>
  <c r="Q9" i="28"/>
  <c r="R9" i="28"/>
  <c r="S9" i="28"/>
  <c r="L9" i="28"/>
  <c r="D10" i="23"/>
  <c r="E10" i="23"/>
  <c r="M10" i="28"/>
  <c r="N10" i="28"/>
  <c r="O10" i="28"/>
  <c r="P10" i="28"/>
  <c r="G8" i="20"/>
  <c r="D8" i="26"/>
  <c r="E8" i="26"/>
  <c r="Q10" i="28"/>
  <c r="G8" i="25"/>
  <c r="H8" i="25"/>
  <c r="R10" i="28"/>
  <c r="G8" i="26"/>
  <c r="L8" i="25"/>
  <c r="M8" i="25"/>
  <c r="S10" i="28"/>
  <c r="L10" i="28"/>
  <c r="D11" i="23"/>
  <c r="E11" i="23"/>
  <c r="M11" i="28"/>
  <c r="N11" i="28"/>
  <c r="O11" i="28"/>
  <c r="P11" i="28"/>
  <c r="G9" i="20"/>
  <c r="D9" i="26"/>
  <c r="E9" i="26"/>
  <c r="Q11" i="28"/>
  <c r="G9" i="25"/>
  <c r="H9" i="25"/>
  <c r="R11" i="28"/>
  <c r="G9" i="26"/>
  <c r="L9" i="25"/>
  <c r="M9" i="25"/>
  <c r="S11" i="28"/>
  <c r="L11" i="28"/>
  <c r="D12" i="23"/>
  <c r="E12" i="23"/>
  <c r="M12" i="28"/>
  <c r="N12" i="28"/>
  <c r="O12" i="28"/>
  <c r="P12" i="28"/>
  <c r="G10" i="20"/>
  <c r="D10" i="26"/>
  <c r="E10" i="26"/>
  <c r="Q12" i="28"/>
  <c r="G10" i="25"/>
  <c r="H10" i="25"/>
  <c r="R12" i="28"/>
  <c r="G10" i="26"/>
  <c r="L10" i="25"/>
  <c r="M10" i="25"/>
  <c r="S12" i="28"/>
  <c r="L12" i="28"/>
  <c r="D13" i="23"/>
  <c r="E13" i="23"/>
  <c r="M13" i="28"/>
  <c r="N13" i="28"/>
  <c r="O13" i="28"/>
  <c r="P13" i="28"/>
  <c r="G11" i="20"/>
  <c r="D11" i="26"/>
  <c r="E11" i="26"/>
  <c r="Q13" i="28"/>
  <c r="G11" i="25"/>
  <c r="H11" i="25"/>
  <c r="R13" i="28"/>
  <c r="G11" i="26"/>
  <c r="L11" i="25"/>
  <c r="M11" i="25"/>
  <c r="S13" i="28"/>
  <c r="L13" i="28"/>
  <c r="D14" i="23"/>
  <c r="E14" i="23"/>
  <c r="M14" i="28"/>
  <c r="N14" i="28"/>
  <c r="O14" i="28"/>
  <c r="G12" i="20"/>
  <c r="K12" i="20"/>
  <c r="L12" i="20"/>
  <c r="D12" i="21"/>
  <c r="L12" i="21"/>
  <c r="I12" i="21"/>
  <c r="N12" i="21"/>
  <c r="Q12" i="21"/>
  <c r="R12" i="21"/>
  <c r="P14" i="28"/>
  <c r="D12" i="26"/>
  <c r="E12" i="26"/>
  <c r="Q14" i="28"/>
  <c r="G12" i="25"/>
  <c r="H12" i="25"/>
  <c r="R14" i="28"/>
  <c r="G12" i="26"/>
  <c r="L12" i="25"/>
  <c r="M12" i="25"/>
  <c r="S14" i="28"/>
  <c r="L14" i="28"/>
  <c r="D15" i="23"/>
  <c r="E15" i="23"/>
  <c r="M15" i="28"/>
  <c r="N15" i="28"/>
  <c r="O15" i="28"/>
  <c r="G13" i="20"/>
  <c r="K13" i="20"/>
  <c r="L13" i="20"/>
  <c r="D13" i="21"/>
  <c r="L13" i="21"/>
  <c r="I13" i="21"/>
  <c r="N13" i="21"/>
  <c r="Q13" i="21"/>
  <c r="R13" i="21"/>
  <c r="P15" i="28"/>
  <c r="D13" i="26"/>
  <c r="E13" i="26"/>
  <c r="Q15" i="28"/>
  <c r="G13" i="25"/>
  <c r="H13" i="25"/>
  <c r="R15" i="28"/>
  <c r="G13" i="26"/>
  <c r="L13" i="25"/>
  <c r="M13" i="25"/>
  <c r="S15" i="28"/>
  <c r="L15" i="28"/>
  <c r="D16" i="23"/>
  <c r="E16" i="23"/>
  <c r="M16" i="28"/>
  <c r="N16" i="28"/>
  <c r="O16" i="28"/>
  <c r="G14" i="20"/>
  <c r="K14" i="20"/>
  <c r="L14" i="20"/>
  <c r="D14" i="21"/>
  <c r="L14" i="21"/>
  <c r="I14" i="21"/>
  <c r="N14" i="21"/>
  <c r="Q14" i="21"/>
  <c r="R14" i="21"/>
  <c r="P16" i="28"/>
  <c r="D14" i="26"/>
  <c r="E14" i="26"/>
  <c r="Q16" i="28"/>
  <c r="G14" i="25"/>
  <c r="H14" i="25"/>
  <c r="R16" i="28"/>
  <c r="G14" i="26"/>
  <c r="L14" i="25"/>
  <c r="M14" i="25"/>
  <c r="S16" i="28"/>
  <c r="L16" i="28"/>
  <c r="D17" i="23"/>
  <c r="E17" i="23"/>
  <c r="M17" i="28"/>
  <c r="N17" i="28"/>
  <c r="O17" i="28"/>
  <c r="G15" i="20"/>
  <c r="K15" i="20"/>
  <c r="L15" i="20"/>
  <c r="D15" i="21"/>
  <c r="L15" i="21"/>
  <c r="I15" i="21"/>
  <c r="N15" i="21"/>
  <c r="Q15" i="21"/>
  <c r="R15" i="21"/>
  <c r="P17" i="28"/>
  <c r="D15" i="26"/>
  <c r="E15" i="26"/>
  <c r="Q17" i="28"/>
  <c r="G15" i="25"/>
  <c r="H15" i="25"/>
  <c r="R17" i="28"/>
  <c r="G15" i="26"/>
  <c r="L15" i="25"/>
  <c r="M15" i="25"/>
  <c r="S17" i="28"/>
  <c r="L17" i="28"/>
  <c r="D18" i="23"/>
  <c r="E18" i="23"/>
  <c r="M18" i="28"/>
  <c r="N18" i="28"/>
  <c r="O18" i="28"/>
  <c r="G16" i="20"/>
  <c r="K16" i="20"/>
  <c r="L16" i="20"/>
  <c r="D16" i="21"/>
  <c r="L16" i="21"/>
  <c r="I16" i="21"/>
  <c r="N16" i="21"/>
  <c r="Q16" i="21"/>
  <c r="R16" i="21"/>
  <c r="P18" i="28"/>
  <c r="D16" i="26"/>
  <c r="E16" i="26"/>
  <c r="Q18" i="28"/>
  <c r="G16" i="25"/>
  <c r="H16" i="25"/>
  <c r="R18" i="28"/>
  <c r="G16" i="26"/>
  <c r="L16" i="25"/>
  <c r="M16" i="25"/>
  <c r="S18" i="28"/>
  <c r="L18" i="28"/>
  <c r="D19" i="23"/>
  <c r="E19" i="23"/>
  <c r="M19" i="28"/>
  <c r="N19" i="28"/>
  <c r="O19" i="28"/>
  <c r="G17" i="20"/>
  <c r="K17" i="20"/>
  <c r="L17" i="20"/>
  <c r="D17" i="21"/>
  <c r="L17" i="21"/>
  <c r="I17" i="21"/>
  <c r="N17" i="21"/>
  <c r="Q17" i="21"/>
  <c r="R17" i="21"/>
  <c r="P19" i="28"/>
  <c r="D17" i="26"/>
  <c r="E17" i="26"/>
  <c r="Q19" i="28"/>
  <c r="G17" i="25"/>
  <c r="H17" i="25"/>
  <c r="R19" i="28"/>
  <c r="G17" i="26"/>
  <c r="L17" i="25"/>
  <c r="M17" i="25"/>
  <c r="S19" i="28"/>
  <c r="L19" i="28"/>
  <c r="D20" i="23"/>
  <c r="E20" i="23"/>
  <c r="M20" i="28"/>
  <c r="N20" i="28"/>
  <c r="O20" i="28"/>
  <c r="G18" i="20"/>
  <c r="K18" i="20"/>
  <c r="L18" i="20"/>
  <c r="D18" i="21"/>
  <c r="L18" i="21"/>
  <c r="I18" i="21"/>
  <c r="N18" i="21"/>
  <c r="Q18" i="21"/>
  <c r="R18" i="21"/>
  <c r="P20" i="28"/>
  <c r="D18" i="26"/>
  <c r="E18" i="26"/>
  <c r="Q20" i="28"/>
  <c r="G18" i="25"/>
  <c r="H18" i="25"/>
  <c r="R20" i="28"/>
  <c r="G18" i="26"/>
  <c r="L18" i="25"/>
  <c r="M18" i="25"/>
  <c r="S20" i="28"/>
  <c r="L20" i="28"/>
  <c r="D21" i="23"/>
  <c r="E21" i="23"/>
  <c r="M21" i="28"/>
  <c r="N21" i="28"/>
  <c r="O21" i="28"/>
  <c r="G19" i="20"/>
  <c r="K19" i="20"/>
  <c r="L19" i="20"/>
  <c r="D19" i="21"/>
  <c r="L19" i="21"/>
  <c r="I19" i="21"/>
  <c r="N19" i="21"/>
  <c r="Q19" i="21"/>
  <c r="R19" i="21"/>
  <c r="P21" i="28"/>
  <c r="D19" i="26"/>
  <c r="E19" i="26"/>
  <c r="Q21" i="28"/>
  <c r="G19" i="25"/>
  <c r="H19" i="25"/>
  <c r="R21" i="28"/>
  <c r="G19" i="26"/>
  <c r="L19" i="25"/>
  <c r="M19" i="25"/>
  <c r="S21" i="28"/>
  <c r="L21" i="28"/>
  <c r="D22" i="23"/>
  <c r="E22" i="23"/>
  <c r="M22" i="28"/>
  <c r="N22" i="28"/>
  <c r="O22" i="28"/>
  <c r="G20" i="20"/>
  <c r="K20" i="20"/>
  <c r="L20" i="20"/>
  <c r="D20" i="21"/>
  <c r="L20" i="21"/>
  <c r="I20" i="21"/>
  <c r="N20" i="21"/>
  <c r="Q20" i="21"/>
  <c r="R20" i="21"/>
  <c r="P22" i="28"/>
  <c r="D20" i="26"/>
  <c r="E20" i="26"/>
  <c r="Q22" i="28"/>
  <c r="G20" i="25"/>
  <c r="H20" i="25"/>
  <c r="R22" i="28"/>
  <c r="G20" i="26"/>
  <c r="L20" i="25"/>
  <c r="M20" i="25"/>
  <c r="S22" i="28"/>
  <c r="L22" i="28"/>
  <c r="D23" i="23"/>
  <c r="E23" i="23"/>
  <c r="M23" i="28"/>
  <c r="N23" i="28"/>
  <c r="O23" i="28"/>
  <c r="G21" i="20"/>
  <c r="K21" i="20"/>
  <c r="L21" i="20"/>
  <c r="D21" i="21"/>
  <c r="L21" i="21"/>
  <c r="I21" i="21"/>
  <c r="N21" i="21"/>
  <c r="Q21" i="21"/>
  <c r="R21" i="21"/>
  <c r="P23" i="28"/>
  <c r="D21" i="26"/>
  <c r="E21" i="26"/>
  <c r="Q23" i="28"/>
  <c r="G21" i="25"/>
  <c r="H21" i="25"/>
  <c r="R23" i="28"/>
  <c r="G21" i="26"/>
  <c r="L21" i="25"/>
  <c r="M21" i="25"/>
  <c r="S23" i="28"/>
  <c r="L23" i="28"/>
  <c r="D24" i="23"/>
  <c r="E24" i="23"/>
  <c r="M24" i="28"/>
  <c r="N24" i="28"/>
  <c r="O24" i="28"/>
  <c r="G22" i="20"/>
  <c r="K22" i="20"/>
  <c r="L22" i="20"/>
  <c r="D22" i="21"/>
  <c r="L22" i="21"/>
  <c r="I22" i="21"/>
  <c r="N22" i="21"/>
  <c r="Q22" i="21"/>
  <c r="R22" i="21"/>
  <c r="P24" i="28"/>
  <c r="D22" i="26"/>
  <c r="E22" i="26"/>
  <c r="Q24" i="28"/>
  <c r="G22" i="25"/>
  <c r="H22" i="25"/>
  <c r="R24" i="28"/>
  <c r="G22" i="26"/>
  <c r="L22" i="25"/>
  <c r="M22" i="25"/>
  <c r="S24" i="28"/>
  <c r="L24" i="28"/>
  <c r="D25" i="23"/>
  <c r="E25" i="23"/>
  <c r="M25" i="28"/>
  <c r="N25" i="28"/>
  <c r="O25" i="28"/>
  <c r="G23" i="20"/>
  <c r="K23" i="20"/>
  <c r="L23" i="20"/>
  <c r="D23" i="21"/>
  <c r="L23" i="21"/>
  <c r="I23" i="21"/>
  <c r="N23" i="21"/>
  <c r="Q23" i="21"/>
  <c r="R23" i="21"/>
  <c r="P25" i="28"/>
  <c r="D23" i="26"/>
  <c r="E23" i="26"/>
  <c r="Q25" i="28"/>
  <c r="G23" i="25"/>
  <c r="H23" i="25"/>
  <c r="R25" i="28"/>
  <c r="G23" i="26"/>
  <c r="L23" i="25"/>
  <c r="M23" i="25"/>
  <c r="S25" i="28"/>
  <c r="L25" i="28"/>
  <c r="D26" i="23"/>
  <c r="E26" i="23"/>
  <c r="M26" i="28"/>
  <c r="N26" i="28"/>
  <c r="O26" i="28"/>
  <c r="G24" i="20"/>
  <c r="K24" i="20"/>
  <c r="L24" i="20"/>
  <c r="D24" i="21"/>
  <c r="L24" i="21"/>
  <c r="I24" i="21"/>
  <c r="N24" i="21"/>
  <c r="Q24" i="21"/>
  <c r="R24" i="21"/>
  <c r="P26" i="28"/>
  <c r="D24" i="26"/>
  <c r="E24" i="26"/>
  <c r="Q26" i="28"/>
  <c r="G24" i="25"/>
  <c r="H24" i="25"/>
  <c r="R26" i="28"/>
  <c r="G24" i="26"/>
  <c r="L24" i="25"/>
  <c r="M24" i="25"/>
  <c r="S26" i="28"/>
  <c r="L26" i="28"/>
  <c r="D27" i="23"/>
  <c r="E27" i="23"/>
  <c r="M27" i="28"/>
  <c r="N27" i="28"/>
  <c r="O27" i="28"/>
  <c r="G25" i="20"/>
  <c r="K25" i="20"/>
  <c r="L25" i="20"/>
  <c r="D25" i="21"/>
  <c r="L25" i="21"/>
  <c r="I25" i="21"/>
  <c r="N25" i="21"/>
  <c r="Q25" i="21"/>
  <c r="R25" i="21"/>
  <c r="P27" i="28"/>
  <c r="D25" i="26"/>
  <c r="E25" i="26"/>
  <c r="Q27" i="28"/>
  <c r="G25" i="25"/>
  <c r="H25" i="25"/>
  <c r="R27" i="28"/>
  <c r="G25" i="26"/>
  <c r="L25" i="25"/>
  <c r="M25" i="25"/>
  <c r="S27" i="28"/>
  <c r="L27" i="28"/>
  <c r="D28" i="23"/>
  <c r="E28" i="23"/>
  <c r="M28" i="28"/>
  <c r="N28" i="28"/>
  <c r="O28" i="28"/>
  <c r="G26" i="20"/>
  <c r="K26" i="20"/>
  <c r="L26" i="20"/>
  <c r="D26" i="21"/>
  <c r="L26" i="21"/>
  <c r="I26" i="21"/>
  <c r="N26" i="21"/>
  <c r="Q26" i="21"/>
  <c r="R26" i="21"/>
  <c r="P28" i="28"/>
  <c r="D26" i="26"/>
  <c r="E26" i="26"/>
  <c r="Q28" i="28"/>
  <c r="G26" i="25"/>
  <c r="H26" i="25"/>
  <c r="R28" i="28"/>
  <c r="G26" i="26"/>
  <c r="L26" i="25"/>
  <c r="M26" i="25"/>
  <c r="S28" i="28"/>
  <c r="L28" i="28"/>
  <c r="D29" i="23"/>
  <c r="E29" i="23"/>
  <c r="M29" i="28"/>
  <c r="N29" i="28"/>
  <c r="O29" i="28"/>
  <c r="G27" i="20"/>
  <c r="K27" i="20"/>
  <c r="L27" i="20"/>
  <c r="D27" i="21"/>
  <c r="L27" i="21"/>
  <c r="I27" i="21"/>
  <c r="N27" i="21"/>
  <c r="Q27" i="21"/>
  <c r="R27" i="21"/>
  <c r="P29" i="28"/>
  <c r="D27" i="26"/>
  <c r="E27" i="26"/>
  <c r="Q29" i="28"/>
  <c r="G27" i="25"/>
  <c r="H27" i="25"/>
  <c r="R29" i="28"/>
  <c r="G27" i="26"/>
  <c r="L27" i="25"/>
  <c r="M27" i="25"/>
  <c r="S29" i="28"/>
  <c r="L29" i="28"/>
  <c r="D30" i="23"/>
  <c r="E30" i="23"/>
  <c r="M30" i="28"/>
  <c r="N30" i="28"/>
  <c r="O30" i="28"/>
  <c r="G28" i="20"/>
  <c r="K28" i="20"/>
  <c r="L28" i="20"/>
  <c r="D28" i="21"/>
  <c r="L28" i="21"/>
  <c r="I28" i="21"/>
  <c r="N28" i="21"/>
  <c r="Q28" i="21"/>
  <c r="R28" i="21"/>
  <c r="P30" i="28"/>
  <c r="D28" i="26"/>
  <c r="E28" i="26"/>
  <c r="Q30" i="28"/>
  <c r="G28" i="25"/>
  <c r="H28" i="25"/>
  <c r="R30" i="28"/>
  <c r="G28" i="26"/>
  <c r="L28" i="25"/>
  <c r="M28" i="25"/>
  <c r="S30" i="28"/>
  <c r="L30" i="28"/>
  <c r="D31" i="23"/>
  <c r="E31" i="23"/>
  <c r="M31" i="28"/>
  <c r="N31" i="28"/>
  <c r="O31" i="28"/>
  <c r="G29" i="20"/>
  <c r="K29" i="20"/>
  <c r="L29" i="20"/>
  <c r="D29" i="21"/>
  <c r="L29" i="21"/>
  <c r="I29" i="21"/>
  <c r="N29" i="21"/>
  <c r="Q29" i="21"/>
  <c r="R29" i="21"/>
  <c r="P31" i="28"/>
  <c r="D29" i="26"/>
  <c r="E29" i="26"/>
  <c r="Q31" i="28"/>
  <c r="G29" i="25"/>
  <c r="H29" i="25"/>
  <c r="R31" i="28"/>
  <c r="G29" i="26"/>
  <c r="L29" i="25"/>
  <c r="M29" i="25"/>
  <c r="S31" i="28"/>
  <c r="L31" i="28"/>
  <c r="D32" i="23"/>
  <c r="E32" i="23"/>
  <c r="M32" i="28"/>
  <c r="N32" i="28"/>
  <c r="O32" i="28"/>
  <c r="G30" i="20"/>
  <c r="K30" i="20"/>
  <c r="L30" i="20"/>
  <c r="D30" i="21"/>
  <c r="L30" i="21"/>
  <c r="I30" i="21"/>
  <c r="N30" i="21"/>
  <c r="Q30" i="21"/>
  <c r="R30" i="21"/>
  <c r="P32" i="28"/>
  <c r="D30" i="26"/>
  <c r="E30" i="26"/>
  <c r="Q32" i="28"/>
  <c r="G30" i="25"/>
  <c r="H30" i="25"/>
  <c r="R32" i="28"/>
  <c r="G30" i="26"/>
  <c r="L30" i="25"/>
  <c r="M30" i="25"/>
  <c r="S32" i="28"/>
  <c r="L32" i="28"/>
  <c r="D33" i="23"/>
  <c r="E33" i="23"/>
  <c r="M33" i="28"/>
  <c r="N33" i="28"/>
  <c r="O33" i="28"/>
  <c r="G31" i="20"/>
  <c r="K31" i="20"/>
  <c r="L31" i="20"/>
  <c r="D31" i="21"/>
  <c r="L31" i="21"/>
  <c r="I31" i="21"/>
  <c r="N31" i="21"/>
  <c r="Q31" i="21"/>
  <c r="R31" i="21"/>
  <c r="P33" i="28"/>
  <c r="D31" i="26"/>
  <c r="E31" i="26"/>
  <c r="Q33" i="28"/>
  <c r="G31" i="25"/>
  <c r="H31" i="25"/>
  <c r="R33" i="28"/>
  <c r="G31" i="26"/>
  <c r="L31" i="25"/>
  <c r="M31" i="25"/>
  <c r="S33" i="28"/>
  <c r="L33" i="28"/>
  <c r="D34" i="23"/>
  <c r="E34" i="23"/>
  <c r="M34" i="28"/>
  <c r="N34" i="28"/>
  <c r="O34" i="28"/>
  <c r="G32" i="20"/>
  <c r="K32" i="20"/>
  <c r="L32" i="20"/>
  <c r="D32" i="21"/>
  <c r="L32" i="21"/>
  <c r="I32" i="21"/>
  <c r="N32" i="21"/>
  <c r="Q32" i="21"/>
  <c r="R32" i="21"/>
  <c r="P34" i="28"/>
  <c r="D32" i="26"/>
  <c r="E32" i="26"/>
  <c r="Q34" i="28"/>
  <c r="G32" i="25"/>
  <c r="H32" i="25"/>
  <c r="R34" i="28"/>
  <c r="G32" i="26"/>
  <c r="L32" i="25"/>
  <c r="M32" i="25"/>
  <c r="S34" i="28"/>
  <c r="L34" i="28"/>
  <c r="D35" i="23"/>
  <c r="E35" i="23"/>
  <c r="M35" i="28"/>
  <c r="N35" i="28"/>
  <c r="O35" i="28"/>
  <c r="G33" i="20"/>
  <c r="K33" i="20"/>
  <c r="L33" i="20"/>
  <c r="D33" i="21"/>
  <c r="L33" i="21"/>
  <c r="I33" i="21"/>
  <c r="N33" i="21"/>
  <c r="Q33" i="21"/>
  <c r="R33" i="21"/>
  <c r="P35" i="28"/>
  <c r="D33" i="26"/>
  <c r="E33" i="26"/>
  <c r="Q35" i="28"/>
  <c r="G33" i="25"/>
  <c r="H33" i="25"/>
  <c r="R35" i="28"/>
  <c r="G33" i="26"/>
  <c r="L33" i="25"/>
  <c r="M33" i="25"/>
  <c r="S35" i="28"/>
  <c r="L35" i="28"/>
  <c r="D36" i="23"/>
  <c r="E36" i="23"/>
  <c r="M36" i="28"/>
  <c r="N36" i="28"/>
  <c r="O36" i="28"/>
  <c r="G34" i="20"/>
  <c r="K34" i="20"/>
  <c r="L34" i="20"/>
  <c r="D34" i="21"/>
  <c r="L34" i="21"/>
  <c r="I34" i="21"/>
  <c r="N34" i="21"/>
  <c r="Q34" i="21"/>
  <c r="R34" i="21"/>
  <c r="P36" i="28"/>
  <c r="D34" i="26"/>
  <c r="E34" i="26"/>
  <c r="Q36" i="28"/>
  <c r="G34" i="25"/>
  <c r="H34" i="25"/>
  <c r="R36" i="28"/>
  <c r="G34" i="26"/>
  <c r="L34" i="25"/>
  <c r="M34" i="25"/>
  <c r="S36" i="28"/>
  <c r="L36" i="28"/>
  <c r="D37" i="23"/>
  <c r="E37" i="23"/>
  <c r="M37" i="28"/>
  <c r="N37" i="28"/>
  <c r="O37" i="28"/>
  <c r="G35" i="20"/>
  <c r="K35" i="20"/>
  <c r="L35" i="20"/>
  <c r="D35" i="21"/>
  <c r="L35" i="21"/>
  <c r="I35" i="21"/>
  <c r="N35" i="21"/>
  <c r="Q35" i="21"/>
  <c r="R35" i="21"/>
  <c r="P37" i="28"/>
  <c r="D35" i="26"/>
  <c r="E35" i="26"/>
  <c r="Q37" i="28"/>
  <c r="G35" i="25"/>
  <c r="H35" i="25"/>
  <c r="R37" i="28"/>
  <c r="G35" i="26"/>
  <c r="L35" i="25"/>
  <c r="M35" i="25"/>
  <c r="S37" i="28"/>
  <c r="L37" i="28"/>
  <c r="D38" i="23"/>
  <c r="E38" i="23"/>
  <c r="M38" i="28"/>
  <c r="N38" i="28"/>
  <c r="O38" i="28"/>
  <c r="G36" i="20"/>
  <c r="K36" i="20"/>
  <c r="L36" i="20"/>
  <c r="D36" i="21"/>
  <c r="L36" i="21"/>
  <c r="I36" i="21"/>
  <c r="N36" i="21"/>
  <c r="Q36" i="21"/>
  <c r="R36" i="21"/>
  <c r="P38" i="28"/>
  <c r="D36" i="26"/>
  <c r="E36" i="26"/>
  <c r="Q38" i="28"/>
  <c r="G36" i="25"/>
  <c r="H36" i="25"/>
  <c r="R38" i="28"/>
  <c r="G36" i="26"/>
  <c r="L36" i="25"/>
  <c r="M36" i="25"/>
  <c r="S38" i="28"/>
  <c r="L38" i="28"/>
  <c r="D39" i="23"/>
  <c r="E39" i="23"/>
  <c r="M39" i="28"/>
  <c r="N39" i="28"/>
  <c r="O39" i="28"/>
  <c r="G37" i="20"/>
  <c r="K37" i="20"/>
  <c r="L37" i="20"/>
  <c r="D37" i="21"/>
  <c r="L37" i="21"/>
  <c r="I37" i="21"/>
  <c r="N37" i="21"/>
  <c r="Q37" i="21"/>
  <c r="R37" i="21"/>
  <c r="P39" i="28"/>
  <c r="D37" i="26"/>
  <c r="E37" i="26"/>
  <c r="Q39" i="28"/>
  <c r="G37" i="25"/>
  <c r="H37" i="25"/>
  <c r="R39" i="28"/>
  <c r="G37" i="26"/>
  <c r="L37" i="25"/>
  <c r="M37" i="25"/>
  <c r="S39" i="28"/>
  <c r="L39" i="28"/>
  <c r="D40" i="23"/>
  <c r="E40" i="23"/>
  <c r="M40" i="28"/>
  <c r="N40" i="28"/>
  <c r="O40" i="28"/>
  <c r="G38" i="20"/>
  <c r="K38" i="20"/>
  <c r="L38" i="20"/>
  <c r="D38" i="21"/>
  <c r="L38" i="21"/>
  <c r="I38" i="21"/>
  <c r="N38" i="21"/>
  <c r="Q38" i="21"/>
  <c r="R38" i="21"/>
  <c r="P40" i="28"/>
  <c r="D38" i="26"/>
  <c r="E38" i="26"/>
  <c r="Q40" i="28"/>
  <c r="G38" i="25"/>
  <c r="H38" i="25"/>
  <c r="R40" i="28"/>
  <c r="G38" i="26"/>
  <c r="L38" i="25"/>
  <c r="M38" i="25"/>
  <c r="S40" i="28"/>
  <c r="L40" i="28"/>
  <c r="D41" i="23"/>
  <c r="E41" i="23"/>
  <c r="M41" i="28"/>
  <c r="N41" i="28"/>
  <c r="O41" i="28"/>
  <c r="G39" i="20"/>
  <c r="K39" i="20"/>
  <c r="L39" i="20"/>
  <c r="D39" i="21"/>
  <c r="L39" i="21"/>
  <c r="I39" i="21"/>
  <c r="N39" i="21"/>
  <c r="Q39" i="21"/>
  <c r="R39" i="21"/>
  <c r="P41" i="28"/>
  <c r="D39" i="26"/>
  <c r="E39" i="26"/>
  <c r="Q41" i="28"/>
  <c r="G39" i="25"/>
  <c r="H39" i="25"/>
  <c r="R41" i="28"/>
  <c r="G39" i="26"/>
  <c r="L39" i="25"/>
  <c r="M39" i="25"/>
  <c r="S41" i="28"/>
  <c r="L41" i="28"/>
  <c r="D42" i="23"/>
  <c r="E42" i="23"/>
  <c r="M42" i="28"/>
  <c r="N42" i="28"/>
  <c r="O42" i="28"/>
  <c r="G40" i="20"/>
  <c r="K40" i="20"/>
  <c r="L40" i="20"/>
  <c r="D40" i="21"/>
  <c r="L40" i="21"/>
  <c r="I40" i="21"/>
  <c r="N40" i="21"/>
  <c r="Q40" i="21"/>
  <c r="R40" i="21"/>
  <c r="P42" i="28"/>
  <c r="D40" i="26"/>
  <c r="E40" i="26"/>
  <c r="Q42" i="28"/>
  <c r="G40" i="25"/>
  <c r="H40" i="25"/>
  <c r="R42" i="28"/>
  <c r="G40" i="26"/>
  <c r="L40" i="25"/>
  <c r="M40" i="25"/>
  <c r="S42" i="28"/>
  <c r="L42" i="28"/>
  <c r="D43" i="23"/>
  <c r="E43" i="23"/>
  <c r="M43" i="28"/>
  <c r="N43" i="28"/>
  <c r="O43" i="28"/>
  <c r="G41" i="20"/>
  <c r="K41" i="20"/>
  <c r="L41" i="20"/>
  <c r="D41" i="21"/>
  <c r="L41" i="21"/>
  <c r="I41" i="21"/>
  <c r="N41" i="21"/>
  <c r="Q41" i="21"/>
  <c r="R41" i="21"/>
  <c r="P43" i="28"/>
  <c r="D41" i="26"/>
  <c r="E41" i="26"/>
  <c r="Q43" i="28"/>
  <c r="G41" i="25"/>
  <c r="H41" i="25"/>
  <c r="R43" i="28"/>
  <c r="G41" i="26"/>
  <c r="L41" i="25"/>
  <c r="M41" i="25"/>
  <c r="S43" i="28"/>
  <c r="L43" i="28"/>
  <c r="D44" i="23"/>
  <c r="E44" i="23"/>
  <c r="M44" i="28"/>
  <c r="N44" i="28"/>
  <c r="O44" i="28"/>
  <c r="G42" i="20"/>
  <c r="K42" i="20"/>
  <c r="L42" i="20"/>
  <c r="D42" i="21"/>
  <c r="L42" i="21"/>
  <c r="I42" i="21"/>
  <c r="N42" i="21"/>
  <c r="Q42" i="21"/>
  <c r="R42" i="21"/>
  <c r="P44" i="28"/>
  <c r="D42" i="26"/>
  <c r="E42" i="26"/>
  <c r="Q44" i="28"/>
  <c r="G42" i="25"/>
  <c r="H42" i="25"/>
  <c r="R44" i="28"/>
  <c r="G42" i="26"/>
  <c r="L42" i="25"/>
  <c r="M42" i="25"/>
  <c r="S44" i="28"/>
  <c r="L44" i="28"/>
  <c r="D45" i="23"/>
  <c r="E45" i="23"/>
  <c r="M45" i="28"/>
  <c r="N45" i="28"/>
  <c r="O45" i="28"/>
  <c r="G43" i="20"/>
  <c r="K43" i="20"/>
  <c r="L43" i="20"/>
  <c r="D43" i="21"/>
  <c r="L43" i="21"/>
  <c r="I43" i="21"/>
  <c r="N43" i="21"/>
  <c r="Q43" i="21"/>
  <c r="R43" i="21"/>
  <c r="P45" i="28"/>
  <c r="D43" i="26"/>
  <c r="E43" i="26"/>
  <c r="Q45" i="28"/>
  <c r="G43" i="25"/>
  <c r="H43" i="25"/>
  <c r="R45" i="28"/>
  <c r="G43" i="26"/>
  <c r="L43" i="25"/>
  <c r="M43" i="25"/>
  <c r="S45" i="28"/>
  <c r="L45" i="28"/>
  <c r="D46" i="23"/>
  <c r="E46" i="23"/>
  <c r="M46" i="28"/>
  <c r="N46" i="28"/>
  <c r="O46" i="28"/>
  <c r="G44" i="20"/>
  <c r="K44" i="20"/>
  <c r="L44" i="20"/>
  <c r="D44" i="21"/>
  <c r="L44" i="21"/>
  <c r="I44" i="21"/>
  <c r="N44" i="21"/>
  <c r="Q44" i="21"/>
  <c r="R44" i="21"/>
  <c r="P46" i="28"/>
  <c r="D44" i="26"/>
  <c r="E44" i="26"/>
  <c r="Q46" i="28"/>
  <c r="G44" i="25"/>
  <c r="H44" i="25"/>
  <c r="R46" i="28"/>
  <c r="G44" i="26"/>
  <c r="L44" i="25"/>
  <c r="M44" i="25"/>
  <c r="S46" i="28"/>
  <c r="L46" i="28"/>
  <c r="D47" i="23"/>
  <c r="E47" i="23"/>
  <c r="M47" i="28"/>
  <c r="N47" i="28"/>
  <c r="O47" i="28"/>
  <c r="G45" i="20"/>
  <c r="K45" i="20"/>
  <c r="L45" i="20"/>
  <c r="D45" i="21"/>
  <c r="L45" i="21"/>
  <c r="I45" i="21"/>
  <c r="N45" i="21"/>
  <c r="Q45" i="21"/>
  <c r="R45" i="21"/>
  <c r="P47" i="28"/>
  <c r="D45" i="26"/>
  <c r="E45" i="26"/>
  <c r="Q47" i="28"/>
  <c r="G45" i="25"/>
  <c r="H45" i="25"/>
  <c r="R47" i="28"/>
  <c r="G45" i="26"/>
  <c r="L45" i="25"/>
  <c r="M45" i="25"/>
  <c r="S47" i="28"/>
  <c r="L47" i="28"/>
  <c r="D48" i="23"/>
  <c r="E48" i="23"/>
  <c r="M48" i="28"/>
  <c r="N48" i="28"/>
  <c r="O48" i="28"/>
  <c r="G46" i="20"/>
  <c r="K46" i="20"/>
  <c r="L46" i="20"/>
  <c r="D46" i="21"/>
  <c r="L46" i="21"/>
  <c r="I46" i="21"/>
  <c r="N46" i="21"/>
  <c r="Q46" i="21"/>
  <c r="R46" i="21"/>
  <c r="P48" i="28"/>
  <c r="D46" i="26"/>
  <c r="E46" i="26"/>
  <c r="Q48" i="28"/>
  <c r="G46" i="25"/>
  <c r="H46" i="25"/>
  <c r="R48" i="28"/>
  <c r="G46" i="26"/>
  <c r="L46" i="25"/>
  <c r="M46" i="25"/>
  <c r="S48" i="28"/>
  <c r="L48" i="28"/>
  <c r="D49" i="23"/>
  <c r="E49" i="23"/>
  <c r="M49" i="28"/>
  <c r="N49" i="28"/>
  <c r="O49" i="28"/>
  <c r="G47" i="20"/>
  <c r="K47" i="20"/>
  <c r="L47" i="20"/>
  <c r="D47" i="21"/>
  <c r="L47" i="21"/>
  <c r="I47" i="21"/>
  <c r="N47" i="21"/>
  <c r="Q47" i="21"/>
  <c r="R47" i="21"/>
  <c r="P49" i="28"/>
  <c r="D47" i="26"/>
  <c r="E47" i="26"/>
  <c r="Q49" i="28"/>
  <c r="G47" i="25"/>
  <c r="H47" i="25"/>
  <c r="R49" i="28"/>
  <c r="G47" i="26"/>
  <c r="L47" i="25"/>
  <c r="M47" i="25"/>
  <c r="S49" i="28"/>
  <c r="L49" i="28"/>
  <c r="D50" i="23"/>
  <c r="E50" i="23"/>
  <c r="M50" i="28"/>
  <c r="N50" i="28"/>
  <c r="O50" i="28"/>
  <c r="G48" i="20"/>
  <c r="K48" i="20"/>
  <c r="L48" i="20"/>
  <c r="D48" i="21"/>
  <c r="L48" i="21"/>
  <c r="I48" i="21"/>
  <c r="N48" i="21"/>
  <c r="Q48" i="21"/>
  <c r="R48" i="21"/>
  <c r="P50" i="28"/>
  <c r="D48" i="26"/>
  <c r="E48" i="26"/>
  <c r="Q50" i="28"/>
  <c r="G48" i="25"/>
  <c r="H48" i="25"/>
  <c r="R50" i="28"/>
  <c r="G48" i="26"/>
  <c r="L48" i="25"/>
  <c r="M48" i="25"/>
  <c r="S50" i="28"/>
  <c r="L50" i="28"/>
  <c r="D51" i="23"/>
  <c r="E51" i="23"/>
  <c r="M51" i="28"/>
  <c r="N51" i="28"/>
  <c r="O51" i="28"/>
  <c r="G49" i="20"/>
  <c r="K49" i="20"/>
  <c r="L49" i="20"/>
  <c r="D49" i="21"/>
  <c r="L49" i="21"/>
  <c r="I49" i="21"/>
  <c r="N49" i="21"/>
  <c r="Q49" i="21"/>
  <c r="R49" i="21"/>
  <c r="P51" i="28"/>
  <c r="D49" i="26"/>
  <c r="E49" i="26"/>
  <c r="Q51" i="28"/>
  <c r="G49" i="25"/>
  <c r="H49" i="25"/>
  <c r="R51" i="28"/>
  <c r="G49" i="26"/>
  <c r="L49" i="25"/>
  <c r="M49" i="25"/>
  <c r="S51" i="28"/>
  <c r="L51" i="28"/>
  <c r="D52" i="23"/>
  <c r="E52" i="23"/>
  <c r="M52" i="28"/>
  <c r="N52" i="28"/>
  <c r="O52" i="28"/>
  <c r="G50" i="20"/>
  <c r="K50" i="20"/>
  <c r="L50" i="20"/>
  <c r="D50" i="21"/>
  <c r="L50" i="21"/>
  <c r="I50" i="21"/>
  <c r="N50" i="21"/>
  <c r="Q50" i="21"/>
  <c r="R50" i="21"/>
  <c r="P52" i="28"/>
  <c r="D50" i="26"/>
  <c r="E50" i="26"/>
  <c r="Q52" i="28"/>
  <c r="G50" i="25"/>
  <c r="H50" i="25"/>
  <c r="R52" i="28"/>
  <c r="G50" i="26"/>
  <c r="L50" i="25"/>
  <c r="M50" i="25"/>
  <c r="S52" i="28"/>
  <c r="L52" i="28"/>
  <c r="D53" i="23"/>
  <c r="E53" i="23"/>
  <c r="M53" i="28"/>
  <c r="N53" i="28"/>
  <c r="O53" i="28"/>
  <c r="G51" i="20"/>
  <c r="K51" i="20"/>
  <c r="L51" i="20"/>
  <c r="D51" i="21"/>
  <c r="L51" i="21"/>
  <c r="I51" i="21"/>
  <c r="N51" i="21"/>
  <c r="Q51" i="21"/>
  <c r="R51" i="21"/>
  <c r="P53" i="28"/>
  <c r="D51" i="26"/>
  <c r="E51" i="26"/>
  <c r="Q53" i="28"/>
  <c r="G51" i="25"/>
  <c r="H51" i="25"/>
  <c r="R53" i="28"/>
  <c r="G51" i="26"/>
  <c r="L51" i="25"/>
  <c r="M51" i="25"/>
  <c r="S53" i="28"/>
  <c r="L53" i="28"/>
  <c r="D54" i="23"/>
  <c r="E54" i="23"/>
  <c r="M54" i="28"/>
  <c r="N54" i="28"/>
  <c r="O54" i="28"/>
  <c r="G52" i="20"/>
  <c r="K52" i="20"/>
  <c r="L52" i="20"/>
  <c r="D52" i="21"/>
  <c r="L52" i="21"/>
  <c r="I52" i="21"/>
  <c r="N52" i="21"/>
  <c r="Q52" i="21"/>
  <c r="R52" i="21"/>
  <c r="P54" i="28"/>
  <c r="D52" i="26"/>
  <c r="E52" i="26"/>
  <c r="Q54" i="28"/>
  <c r="G52" i="25"/>
  <c r="H52" i="25"/>
  <c r="R54" i="28"/>
  <c r="G52" i="26"/>
  <c r="L52" i="25"/>
  <c r="M52" i="25"/>
  <c r="S54" i="28"/>
  <c r="L54" i="28"/>
  <c r="D55" i="23"/>
  <c r="E55" i="23"/>
  <c r="M55" i="28"/>
  <c r="N55" i="28"/>
  <c r="O55" i="28"/>
  <c r="G53" i="20"/>
  <c r="K53" i="20"/>
  <c r="L53" i="20"/>
  <c r="D53" i="21"/>
  <c r="L53" i="21"/>
  <c r="I53" i="21"/>
  <c r="N53" i="21"/>
  <c r="Q53" i="21"/>
  <c r="R53" i="21"/>
  <c r="P55" i="28"/>
  <c r="D53" i="26"/>
  <c r="E53" i="26"/>
  <c r="Q55" i="28"/>
  <c r="G53" i="25"/>
  <c r="H53" i="25"/>
  <c r="R55" i="28"/>
  <c r="G53" i="26"/>
  <c r="L53" i="25"/>
  <c r="M53" i="25"/>
  <c r="S55" i="28"/>
  <c r="L55" i="28"/>
  <c r="D56" i="23"/>
  <c r="E56" i="23"/>
  <c r="M56" i="28"/>
  <c r="N56" i="28"/>
  <c r="O56" i="28"/>
  <c r="G54" i="20"/>
  <c r="K54" i="20"/>
  <c r="L54" i="20"/>
  <c r="D54" i="21"/>
  <c r="L54" i="21"/>
  <c r="I54" i="21"/>
  <c r="N54" i="21"/>
  <c r="Q54" i="21"/>
  <c r="R54" i="21"/>
  <c r="P56" i="28"/>
  <c r="D54" i="26"/>
  <c r="E54" i="26"/>
  <c r="Q56" i="28"/>
  <c r="G54" i="25"/>
  <c r="H54" i="25"/>
  <c r="R56" i="28"/>
  <c r="G54" i="26"/>
  <c r="L54" i="25"/>
  <c r="M54" i="25"/>
  <c r="S56" i="28"/>
  <c r="L56" i="28"/>
  <c r="D57" i="23"/>
  <c r="E57" i="23"/>
  <c r="M57" i="28"/>
  <c r="N57" i="28"/>
  <c r="O57" i="28"/>
  <c r="G55" i="20"/>
  <c r="K55" i="20"/>
  <c r="L55" i="20"/>
  <c r="D55" i="21"/>
  <c r="L55" i="21"/>
  <c r="I55" i="21"/>
  <c r="N55" i="21"/>
  <c r="Q55" i="21"/>
  <c r="R55" i="21"/>
  <c r="P57" i="28"/>
  <c r="D55" i="26"/>
  <c r="E55" i="26"/>
  <c r="Q57" i="28"/>
  <c r="G55" i="25"/>
  <c r="H55" i="25"/>
  <c r="R57" i="28"/>
  <c r="G55" i="26"/>
  <c r="L55" i="25"/>
  <c r="M55" i="25"/>
  <c r="S57" i="28"/>
  <c r="L57" i="28"/>
  <c r="D58" i="23"/>
  <c r="E58" i="23"/>
  <c r="M58" i="28"/>
  <c r="N58" i="28"/>
  <c r="O58" i="28"/>
  <c r="G56" i="20"/>
  <c r="K56" i="20"/>
  <c r="L56" i="20"/>
  <c r="D56" i="21"/>
  <c r="L56" i="21"/>
  <c r="I56" i="21"/>
  <c r="N56" i="21"/>
  <c r="Q56" i="21"/>
  <c r="R56" i="21"/>
  <c r="P58" i="28"/>
  <c r="D56" i="26"/>
  <c r="E56" i="26"/>
  <c r="Q58" i="28"/>
  <c r="G56" i="25"/>
  <c r="H56" i="25"/>
  <c r="R58" i="28"/>
  <c r="G56" i="26"/>
  <c r="L56" i="25"/>
  <c r="M56" i="25"/>
  <c r="S58" i="28"/>
  <c r="L58" i="28"/>
  <c r="D59" i="23"/>
  <c r="E59" i="23"/>
  <c r="M59" i="28"/>
  <c r="N59" i="28"/>
  <c r="O59" i="28"/>
  <c r="G57" i="20"/>
  <c r="K57" i="20"/>
  <c r="L57" i="20"/>
  <c r="D57" i="21"/>
  <c r="L57" i="21"/>
  <c r="I57" i="21"/>
  <c r="N57" i="21"/>
  <c r="Q57" i="21"/>
  <c r="R57" i="21"/>
  <c r="P59" i="28"/>
  <c r="D57" i="26"/>
  <c r="E57" i="26"/>
  <c r="Q59" i="28"/>
  <c r="G57" i="25"/>
  <c r="H57" i="25"/>
  <c r="R59" i="28"/>
  <c r="G57" i="26"/>
  <c r="L57" i="25"/>
  <c r="M57" i="25"/>
  <c r="S59" i="28"/>
  <c r="L59" i="28"/>
  <c r="D60" i="23"/>
  <c r="E60" i="23"/>
  <c r="M60" i="28"/>
  <c r="N60" i="28"/>
  <c r="O60" i="28"/>
  <c r="G58" i="20"/>
  <c r="K58" i="20"/>
  <c r="L58" i="20"/>
  <c r="D58" i="21"/>
  <c r="L58" i="21"/>
  <c r="I58" i="21"/>
  <c r="N58" i="21"/>
  <c r="Q58" i="21"/>
  <c r="R58" i="21"/>
  <c r="P60" i="28"/>
  <c r="D58" i="26"/>
  <c r="E58" i="26"/>
  <c r="Q60" i="28"/>
  <c r="G58" i="25"/>
  <c r="H58" i="25"/>
  <c r="R60" i="28"/>
  <c r="G58" i="26"/>
  <c r="L58" i="25"/>
  <c r="M58" i="25"/>
  <c r="S60" i="28"/>
  <c r="L60" i="28"/>
  <c r="D61" i="23"/>
  <c r="E61" i="23"/>
  <c r="M61" i="28"/>
  <c r="N61" i="28"/>
  <c r="O61" i="28"/>
  <c r="G59" i="20"/>
  <c r="K59" i="20"/>
  <c r="L59" i="20"/>
  <c r="D59" i="21"/>
  <c r="L59" i="21"/>
  <c r="I59" i="21"/>
  <c r="N59" i="21"/>
  <c r="Q59" i="21"/>
  <c r="R59" i="21"/>
  <c r="P61" i="28"/>
  <c r="D59" i="26"/>
  <c r="E59" i="26"/>
  <c r="Q61" i="28"/>
  <c r="G59" i="25"/>
  <c r="H59" i="25"/>
  <c r="R61" i="28"/>
  <c r="G59" i="26"/>
  <c r="L59" i="25"/>
  <c r="M59" i="25"/>
  <c r="S61" i="28"/>
  <c r="L61" i="28"/>
  <c r="D62" i="23"/>
  <c r="E62" i="23"/>
  <c r="M62" i="28"/>
  <c r="N62" i="28"/>
  <c r="O62" i="28"/>
  <c r="G60" i="20"/>
  <c r="K60" i="20"/>
  <c r="L60" i="20"/>
  <c r="D60" i="21"/>
  <c r="L60" i="21"/>
  <c r="I60" i="21"/>
  <c r="N60" i="21"/>
  <c r="Q60" i="21"/>
  <c r="R60" i="21"/>
  <c r="P62" i="28"/>
  <c r="D60" i="26"/>
  <c r="E60" i="26"/>
  <c r="Q62" i="28"/>
  <c r="G60" i="25"/>
  <c r="H60" i="25"/>
  <c r="R62" i="28"/>
  <c r="G60" i="26"/>
  <c r="L60" i="25"/>
  <c r="M60" i="25"/>
  <c r="S62" i="28"/>
  <c r="L62" i="28"/>
  <c r="L61" i="21"/>
  <c r="I61" i="21"/>
  <c r="N61" i="21"/>
  <c r="R63" i="28"/>
  <c r="G61" i="26"/>
  <c r="L63" i="28"/>
  <c r="D64" i="23"/>
  <c r="E64" i="23"/>
  <c r="M64" i="28"/>
  <c r="N64" i="28"/>
  <c r="O64" i="28"/>
  <c r="G62" i="20"/>
  <c r="K62" i="20"/>
  <c r="L62" i="20"/>
  <c r="D62" i="21"/>
  <c r="L62" i="21"/>
  <c r="I62" i="21"/>
  <c r="N62" i="21"/>
  <c r="Q62" i="21"/>
  <c r="R62" i="21"/>
  <c r="P64" i="28"/>
  <c r="D62" i="26"/>
  <c r="E62" i="26"/>
  <c r="Q64" i="28"/>
  <c r="G62" i="25"/>
  <c r="H62" i="25"/>
  <c r="R64" i="28"/>
  <c r="G62" i="26"/>
  <c r="L62" i="25"/>
  <c r="M62" i="25"/>
  <c r="S64" i="28"/>
  <c r="L64" i="28"/>
  <c r="D65" i="23"/>
  <c r="E65" i="23"/>
  <c r="M65" i="28"/>
  <c r="N65" i="28"/>
  <c r="O65" i="28"/>
  <c r="G63" i="20"/>
  <c r="K63" i="20"/>
  <c r="L63" i="20"/>
  <c r="D63" i="21"/>
  <c r="L63" i="21"/>
  <c r="I63" i="21"/>
  <c r="N63" i="21"/>
  <c r="Q63" i="21"/>
  <c r="R63" i="21"/>
  <c r="P65" i="28"/>
  <c r="D63" i="26"/>
  <c r="E63" i="26"/>
  <c r="Q65" i="28"/>
  <c r="G63" i="25"/>
  <c r="H63" i="25"/>
  <c r="R65" i="28"/>
  <c r="G63" i="26"/>
  <c r="L63" i="25"/>
  <c r="M63" i="25"/>
  <c r="S65" i="28"/>
  <c r="L65" i="28"/>
  <c r="D66" i="23"/>
  <c r="E66" i="23"/>
  <c r="M66" i="28"/>
  <c r="N66" i="28"/>
  <c r="O66" i="28"/>
  <c r="G64" i="20"/>
  <c r="K64" i="20"/>
  <c r="L64" i="20"/>
  <c r="D64" i="21"/>
  <c r="L64" i="21"/>
  <c r="I64" i="21"/>
  <c r="N64" i="21"/>
  <c r="Q64" i="21"/>
  <c r="R64" i="21"/>
  <c r="P66" i="28"/>
  <c r="D64" i="26"/>
  <c r="E64" i="26"/>
  <c r="Q66" i="28"/>
  <c r="G64" i="25"/>
  <c r="H64" i="25"/>
  <c r="R66" i="28"/>
  <c r="G64" i="26"/>
  <c r="L64" i="25"/>
  <c r="M64" i="25"/>
  <c r="S66" i="28"/>
  <c r="L66" i="28"/>
  <c r="D67" i="23"/>
  <c r="E67" i="23"/>
  <c r="M67" i="28"/>
  <c r="N67" i="28"/>
  <c r="O67" i="28"/>
  <c r="G65" i="20"/>
  <c r="K65" i="20"/>
  <c r="L65" i="20"/>
  <c r="D65" i="21"/>
  <c r="L65" i="21"/>
  <c r="I65" i="21"/>
  <c r="N65" i="21"/>
  <c r="Q65" i="21"/>
  <c r="R65" i="21"/>
  <c r="P67" i="28"/>
  <c r="D65" i="26"/>
  <c r="E65" i="26"/>
  <c r="Q67" i="28"/>
  <c r="G65" i="25"/>
  <c r="H65" i="25"/>
  <c r="R67" i="28"/>
  <c r="G65" i="26"/>
  <c r="L65" i="25"/>
  <c r="M65" i="25"/>
  <c r="S67" i="28"/>
  <c r="L67" i="28"/>
  <c r="D68" i="23"/>
  <c r="E68" i="23"/>
  <c r="M68" i="28"/>
  <c r="N68" i="28"/>
  <c r="O68" i="28"/>
  <c r="G66" i="20"/>
  <c r="K66" i="20"/>
  <c r="L66" i="20"/>
  <c r="D66" i="21"/>
  <c r="L66" i="21"/>
  <c r="I66" i="21"/>
  <c r="N66" i="21"/>
  <c r="Q66" i="21"/>
  <c r="R66" i="21"/>
  <c r="P68" i="28"/>
  <c r="D66" i="26"/>
  <c r="E66" i="26"/>
  <c r="Q68" i="28"/>
  <c r="G66" i="25"/>
  <c r="H66" i="25"/>
  <c r="R68" i="28"/>
  <c r="G66" i="26"/>
  <c r="L66" i="25"/>
  <c r="M66" i="25"/>
  <c r="S68" i="28"/>
  <c r="L68" i="28"/>
  <c r="D69" i="23"/>
  <c r="E69" i="23"/>
  <c r="M69" i="28"/>
  <c r="N69" i="28"/>
  <c r="O69" i="28"/>
  <c r="G67" i="20"/>
  <c r="K67" i="20"/>
  <c r="L67" i="20"/>
  <c r="D67" i="21"/>
  <c r="L67" i="21"/>
  <c r="I67" i="21"/>
  <c r="N67" i="21"/>
  <c r="Q67" i="21"/>
  <c r="R67" i="21"/>
  <c r="P69" i="28"/>
  <c r="D67" i="26"/>
  <c r="E67" i="26"/>
  <c r="Q69" i="28"/>
  <c r="G67" i="25"/>
  <c r="H67" i="25"/>
  <c r="R69" i="28"/>
  <c r="G67" i="26"/>
  <c r="L67" i="25"/>
  <c r="M67" i="25"/>
  <c r="S69" i="28"/>
  <c r="L69" i="28"/>
  <c r="D70" i="23"/>
  <c r="E70" i="23"/>
  <c r="M70" i="28"/>
  <c r="N70" i="28"/>
  <c r="O70" i="28"/>
  <c r="G68" i="20"/>
  <c r="K68" i="20"/>
  <c r="L68" i="20"/>
  <c r="D68" i="21"/>
  <c r="L68" i="21"/>
  <c r="I68" i="21"/>
  <c r="N68" i="21"/>
  <c r="Q68" i="21"/>
  <c r="R68" i="21"/>
  <c r="P70" i="28"/>
  <c r="D68" i="26"/>
  <c r="E68" i="26"/>
  <c r="Q70" i="28"/>
  <c r="G68" i="25"/>
  <c r="H68" i="25"/>
  <c r="R70" i="28"/>
  <c r="G68" i="26"/>
  <c r="L68" i="25"/>
  <c r="M68" i="25"/>
  <c r="S70" i="28"/>
  <c r="L70" i="28"/>
  <c r="D71" i="23"/>
  <c r="E71" i="23"/>
  <c r="M71" i="28"/>
  <c r="N71" i="28"/>
  <c r="O71" i="28"/>
  <c r="G69" i="20"/>
  <c r="K69" i="20"/>
  <c r="L69" i="20"/>
  <c r="D69" i="21"/>
  <c r="L69" i="21"/>
  <c r="I69" i="21"/>
  <c r="N69" i="21"/>
  <c r="Q69" i="21"/>
  <c r="R69" i="21"/>
  <c r="P71" i="28"/>
  <c r="D69" i="26"/>
  <c r="E69" i="26"/>
  <c r="Q71" i="28"/>
  <c r="G69" i="25"/>
  <c r="H69" i="25"/>
  <c r="R71" i="28"/>
  <c r="G69" i="26"/>
  <c r="L69" i="25"/>
  <c r="M69" i="25"/>
  <c r="S71" i="28"/>
  <c r="L71" i="28"/>
  <c r="D72" i="23"/>
  <c r="E72" i="23"/>
  <c r="M72" i="28"/>
  <c r="N72" i="28"/>
  <c r="O72" i="28"/>
  <c r="G70" i="20"/>
  <c r="K70" i="20"/>
  <c r="L70" i="20"/>
  <c r="D70" i="21"/>
  <c r="L70" i="21"/>
  <c r="I70" i="21"/>
  <c r="N70" i="21"/>
  <c r="Q70" i="21"/>
  <c r="R70" i="21"/>
  <c r="P72" i="28"/>
  <c r="D70" i="26"/>
  <c r="E70" i="26"/>
  <c r="Q72" i="28"/>
  <c r="G70" i="25"/>
  <c r="H70" i="25"/>
  <c r="R72" i="28"/>
  <c r="G70" i="26"/>
  <c r="L70" i="25"/>
  <c r="M70" i="25"/>
  <c r="S72" i="28"/>
  <c r="L72" i="28"/>
  <c r="D73" i="23"/>
  <c r="E73" i="23"/>
  <c r="M73" i="28"/>
  <c r="N73" i="28"/>
  <c r="O73" i="28"/>
  <c r="G71" i="20"/>
  <c r="K71" i="20"/>
  <c r="L71" i="20"/>
  <c r="D71" i="21"/>
  <c r="L71" i="21"/>
  <c r="I71" i="21"/>
  <c r="N71" i="21"/>
  <c r="Q71" i="21"/>
  <c r="R71" i="21"/>
  <c r="P73" i="28"/>
  <c r="D71" i="26"/>
  <c r="E71" i="26"/>
  <c r="Q73" i="28"/>
  <c r="G71" i="25"/>
  <c r="H71" i="25"/>
  <c r="R73" i="28"/>
  <c r="G71" i="26"/>
  <c r="L71" i="25"/>
  <c r="M71" i="25"/>
  <c r="S73" i="28"/>
  <c r="L73" i="28"/>
  <c r="D74" i="23"/>
  <c r="E74" i="23"/>
  <c r="N74" i="28"/>
  <c r="C72" i="20"/>
  <c r="B72" i="20"/>
  <c r="G72" i="20"/>
  <c r="K72" i="20"/>
  <c r="L72" i="20"/>
  <c r="D72" i="21"/>
  <c r="L72" i="21"/>
  <c r="E72" i="21"/>
  <c r="F72" i="21"/>
  <c r="G72" i="21"/>
  <c r="I72" i="21"/>
  <c r="N72" i="21"/>
  <c r="Q72" i="21"/>
  <c r="R72" i="21"/>
  <c r="P74" i="28"/>
  <c r="D72" i="26"/>
  <c r="E72" i="26"/>
  <c r="Q74" i="28"/>
  <c r="B72" i="25"/>
  <c r="C72" i="25"/>
  <c r="D72" i="25"/>
  <c r="G72" i="25"/>
  <c r="H72" i="25"/>
  <c r="R74" i="28"/>
  <c r="G72" i="26"/>
  <c r="I72" i="25"/>
  <c r="L72" i="25"/>
  <c r="M72" i="25"/>
  <c r="S74" i="28"/>
  <c r="M74" i="28"/>
  <c r="O74" i="28"/>
  <c r="L74" i="28"/>
  <c r="D75" i="23"/>
  <c r="E75" i="23"/>
  <c r="M75" i="28"/>
  <c r="N75" i="28"/>
  <c r="O75" i="28"/>
  <c r="G73" i="20"/>
  <c r="K73" i="20"/>
  <c r="L73" i="20"/>
  <c r="D73" i="21"/>
  <c r="L73" i="21"/>
  <c r="I73" i="21"/>
  <c r="N73" i="21"/>
  <c r="Q73" i="21"/>
  <c r="R73" i="21"/>
  <c r="P75" i="28"/>
  <c r="D73" i="26"/>
  <c r="E73" i="26"/>
  <c r="Q75" i="28"/>
  <c r="G73" i="25"/>
  <c r="H73" i="25"/>
  <c r="R75" i="28"/>
  <c r="G73" i="26"/>
  <c r="L73" i="25"/>
  <c r="M73" i="25"/>
  <c r="S75" i="28"/>
  <c r="L75" i="28"/>
  <c r="D76" i="23"/>
  <c r="E76" i="23"/>
  <c r="M76" i="28"/>
  <c r="N76" i="28"/>
  <c r="O76" i="28"/>
  <c r="G74" i="20"/>
  <c r="K74" i="20"/>
  <c r="L74" i="20"/>
  <c r="D74" i="21"/>
  <c r="L74" i="21"/>
  <c r="I74" i="21"/>
  <c r="N74" i="21"/>
  <c r="Q74" i="21"/>
  <c r="R74" i="21"/>
  <c r="P76" i="28"/>
  <c r="D74" i="26"/>
  <c r="E74" i="26"/>
  <c r="Q76" i="28"/>
  <c r="G74" i="25"/>
  <c r="H74" i="25"/>
  <c r="R76" i="28"/>
  <c r="G74" i="26"/>
  <c r="L74" i="25"/>
  <c r="M74" i="25"/>
  <c r="S76" i="28"/>
  <c r="L76" i="28"/>
  <c r="D77" i="23"/>
  <c r="E77" i="23"/>
  <c r="M77" i="28"/>
  <c r="N77" i="28"/>
  <c r="O77" i="28"/>
  <c r="G75" i="20"/>
  <c r="K75" i="20"/>
  <c r="L75" i="20"/>
  <c r="D75" i="21"/>
  <c r="L75" i="21"/>
  <c r="I75" i="21"/>
  <c r="N75" i="21"/>
  <c r="Q75" i="21"/>
  <c r="R75" i="21"/>
  <c r="P77" i="28"/>
  <c r="D75" i="26"/>
  <c r="E75" i="26"/>
  <c r="Q77" i="28"/>
  <c r="G75" i="25"/>
  <c r="H75" i="25"/>
  <c r="R77" i="28"/>
  <c r="G75" i="26"/>
  <c r="L75" i="25"/>
  <c r="M75" i="25"/>
  <c r="S77" i="28"/>
  <c r="L77" i="28"/>
  <c r="D78" i="23"/>
  <c r="E78" i="23"/>
  <c r="M78" i="28"/>
  <c r="N78" i="28"/>
  <c r="O78" i="28"/>
  <c r="G76" i="20"/>
  <c r="K76" i="20"/>
  <c r="L76" i="20"/>
  <c r="D76" i="21"/>
  <c r="L76" i="21"/>
  <c r="I76" i="21"/>
  <c r="N76" i="21"/>
  <c r="Q76" i="21"/>
  <c r="R76" i="21"/>
  <c r="P78" i="28"/>
  <c r="D76" i="26"/>
  <c r="E76" i="26"/>
  <c r="Q78" i="28"/>
  <c r="G76" i="25"/>
  <c r="H76" i="25"/>
  <c r="R78" i="28"/>
  <c r="G76" i="26"/>
  <c r="L76" i="25"/>
  <c r="M76" i="25"/>
  <c r="S78" i="28"/>
  <c r="L78" i="28"/>
  <c r="D79" i="23"/>
  <c r="E79" i="23"/>
  <c r="M79" i="28"/>
  <c r="N79" i="28"/>
  <c r="O79" i="28"/>
  <c r="G77" i="20"/>
  <c r="K77" i="20"/>
  <c r="L77" i="20"/>
  <c r="D77" i="21"/>
  <c r="L77" i="21"/>
  <c r="I77" i="21"/>
  <c r="N77" i="21"/>
  <c r="Q77" i="21"/>
  <c r="R77" i="21"/>
  <c r="P79" i="28"/>
  <c r="D77" i="26"/>
  <c r="E77" i="26"/>
  <c r="Q79" i="28"/>
  <c r="G77" i="25"/>
  <c r="H77" i="25"/>
  <c r="R79" i="28"/>
  <c r="G77" i="26"/>
  <c r="L77" i="25"/>
  <c r="M77" i="25"/>
  <c r="S79" i="28"/>
  <c r="L79" i="28"/>
  <c r="D80" i="23"/>
  <c r="E80" i="23"/>
  <c r="M80" i="28"/>
  <c r="N80" i="28"/>
  <c r="O80" i="28"/>
  <c r="G78" i="20"/>
  <c r="K78" i="20"/>
  <c r="L78" i="20"/>
  <c r="D78" i="21"/>
  <c r="L78" i="21"/>
  <c r="I78" i="21"/>
  <c r="N78" i="21"/>
  <c r="Q78" i="21"/>
  <c r="R78" i="21"/>
  <c r="P80" i="28"/>
  <c r="D78" i="26"/>
  <c r="E78" i="26"/>
  <c r="Q80" i="28"/>
  <c r="G78" i="25"/>
  <c r="H78" i="25"/>
  <c r="R80" i="28"/>
  <c r="G78" i="26"/>
  <c r="L78" i="25"/>
  <c r="M78" i="25"/>
  <c r="S80" i="28"/>
  <c r="L80" i="28"/>
  <c r="D81" i="23"/>
  <c r="E81" i="23"/>
  <c r="M81" i="28"/>
  <c r="N81" i="28"/>
  <c r="O81" i="28"/>
  <c r="G79" i="20"/>
  <c r="K79" i="20"/>
  <c r="L79" i="20"/>
  <c r="D79" i="21"/>
  <c r="L79" i="21"/>
  <c r="I79" i="21"/>
  <c r="N79" i="21"/>
  <c r="Q79" i="21"/>
  <c r="R79" i="21"/>
  <c r="P81" i="28"/>
  <c r="D79" i="26"/>
  <c r="E79" i="26"/>
  <c r="Q81" i="28"/>
  <c r="G79" i="25"/>
  <c r="H79" i="25"/>
  <c r="R81" i="28"/>
  <c r="G79" i="26"/>
  <c r="L79" i="25"/>
  <c r="M79" i="25"/>
  <c r="S81" i="28"/>
  <c r="L81" i="28"/>
  <c r="D82" i="23"/>
  <c r="E82" i="23"/>
  <c r="M82" i="28"/>
  <c r="N82" i="28"/>
  <c r="O82" i="28"/>
  <c r="G80" i="20"/>
  <c r="K80" i="20"/>
  <c r="L80" i="20"/>
  <c r="D80" i="21"/>
  <c r="L80" i="21"/>
  <c r="I80" i="21"/>
  <c r="N80" i="21"/>
  <c r="Q80" i="21"/>
  <c r="R80" i="21"/>
  <c r="P82" i="28"/>
  <c r="D80" i="26"/>
  <c r="E80" i="26"/>
  <c r="Q82" i="28"/>
  <c r="G80" i="25"/>
  <c r="H80" i="25"/>
  <c r="R82" i="28"/>
  <c r="G80" i="26"/>
  <c r="L80" i="25"/>
  <c r="M80" i="25"/>
  <c r="S82" i="28"/>
  <c r="L82" i="28"/>
  <c r="D83" i="23"/>
  <c r="E83" i="23"/>
  <c r="M83" i="28"/>
  <c r="N83" i="28"/>
  <c r="O83" i="28"/>
  <c r="G81" i="20"/>
  <c r="K81" i="20"/>
  <c r="L81" i="20"/>
  <c r="D81" i="21"/>
  <c r="L81" i="21"/>
  <c r="I81" i="21"/>
  <c r="N81" i="21"/>
  <c r="Q81" i="21"/>
  <c r="R81" i="21"/>
  <c r="P83" i="28"/>
  <c r="D81" i="26"/>
  <c r="E81" i="26"/>
  <c r="Q83" i="28"/>
  <c r="G81" i="25"/>
  <c r="H81" i="25"/>
  <c r="R83" i="28"/>
  <c r="G81" i="26"/>
  <c r="L81" i="25"/>
  <c r="M81" i="25"/>
  <c r="S83" i="28"/>
  <c r="L83" i="28"/>
  <c r="D84" i="23"/>
  <c r="E84" i="23"/>
  <c r="M84" i="28"/>
  <c r="N84" i="28"/>
  <c r="O84" i="28"/>
  <c r="G82" i="20"/>
  <c r="K82" i="20"/>
  <c r="L82" i="20"/>
  <c r="D82" i="21"/>
  <c r="L82" i="21"/>
  <c r="I82" i="21"/>
  <c r="N82" i="21"/>
  <c r="Q82" i="21"/>
  <c r="R82" i="21"/>
  <c r="P84" i="28"/>
  <c r="D82" i="26"/>
  <c r="E82" i="26"/>
  <c r="Q84" i="28"/>
  <c r="G82" i="25"/>
  <c r="H82" i="25"/>
  <c r="R84" i="28"/>
  <c r="G82" i="26"/>
  <c r="L82" i="25"/>
  <c r="M82" i="25"/>
  <c r="S84" i="28"/>
  <c r="L84" i="28"/>
  <c r="L83" i="21"/>
  <c r="I83" i="21"/>
  <c r="N83" i="21"/>
  <c r="R85" i="28"/>
  <c r="G83" i="26"/>
  <c r="L85" i="28"/>
  <c r="D86" i="23"/>
  <c r="E86" i="23"/>
  <c r="M86" i="28"/>
  <c r="N86" i="28"/>
  <c r="O86" i="28"/>
  <c r="G84" i="20"/>
  <c r="K84" i="20"/>
  <c r="L84" i="20"/>
  <c r="D84" i="21"/>
  <c r="L84" i="21"/>
  <c r="I84" i="21"/>
  <c r="N84" i="21"/>
  <c r="Q84" i="21"/>
  <c r="R84" i="21"/>
  <c r="P86" i="28"/>
  <c r="D84" i="26"/>
  <c r="E84" i="26"/>
  <c r="Q86" i="28"/>
  <c r="G84" i="25"/>
  <c r="H84" i="25"/>
  <c r="R86" i="28"/>
  <c r="G84" i="26"/>
  <c r="L84" i="25"/>
  <c r="M84" i="25"/>
  <c r="S86" i="28"/>
  <c r="L86" i="28"/>
  <c r="L87" i="28"/>
  <c r="L88" i="28"/>
  <c r="L89" i="28"/>
  <c r="L90" i="28"/>
  <c r="L91" i="28"/>
  <c r="A182" i="29"/>
  <c r="A181" i="29"/>
  <c r="A180" i="29"/>
  <c r="A179" i="29"/>
  <c r="A178" i="29"/>
  <c r="C86" i="23"/>
  <c r="A177" i="29"/>
  <c r="C85" i="23"/>
  <c r="A176" i="29"/>
  <c r="C84" i="23"/>
  <c r="A175" i="29"/>
  <c r="C83" i="23"/>
  <c r="A174" i="29"/>
  <c r="C82" i="23"/>
  <c r="A173" i="29"/>
  <c r="C81" i="23"/>
  <c r="A172" i="29"/>
  <c r="C80" i="23"/>
  <c r="A171" i="29"/>
  <c r="C79" i="23"/>
  <c r="A170" i="29"/>
  <c r="C78" i="23"/>
  <c r="A169" i="29"/>
  <c r="C77" i="23"/>
  <c r="A168" i="29"/>
  <c r="C76" i="23"/>
  <c r="A167" i="29"/>
  <c r="C75" i="23"/>
  <c r="A166" i="29"/>
  <c r="C74" i="23"/>
  <c r="A165" i="29"/>
  <c r="C73" i="23"/>
  <c r="A164" i="29"/>
  <c r="C72" i="23"/>
  <c r="A163" i="29"/>
  <c r="C71" i="23"/>
  <c r="A162" i="29"/>
  <c r="C70" i="23"/>
  <c r="A161" i="29"/>
  <c r="C69" i="23"/>
  <c r="A160" i="29"/>
  <c r="C68" i="23"/>
  <c r="A159" i="29"/>
  <c r="C67" i="23"/>
  <c r="A158" i="29"/>
  <c r="C66" i="23"/>
  <c r="A157" i="29"/>
  <c r="C65" i="23"/>
  <c r="A156" i="29"/>
  <c r="C64" i="23"/>
  <c r="A155" i="29"/>
  <c r="C63" i="23"/>
  <c r="A154" i="29"/>
  <c r="C62" i="23"/>
  <c r="A153" i="29"/>
  <c r="C61" i="23"/>
  <c r="A152" i="29"/>
  <c r="C60" i="23"/>
  <c r="A151" i="29"/>
  <c r="C59" i="23"/>
  <c r="A150" i="29"/>
  <c r="C58" i="23"/>
  <c r="A149" i="29"/>
  <c r="C57" i="23"/>
  <c r="A148" i="29"/>
  <c r="C56" i="23"/>
  <c r="A147" i="29"/>
  <c r="C55" i="23"/>
  <c r="A146" i="29"/>
  <c r="C54" i="23"/>
  <c r="A145" i="29"/>
  <c r="C53" i="23"/>
  <c r="A144" i="29"/>
  <c r="C52" i="23"/>
  <c r="A143" i="29"/>
  <c r="C51" i="23"/>
  <c r="A142" i="29"/>
  <c r="C50" i="23"/>
  <c r="A141" i="29"/>
  <c r="C49" i="23"/>
  <c r="A140" i="29"/>
  <c r="C48" i="23"/>
  <c r="A139" i="29"/>
  <c r="C47" i="23"/>
  <c r="A138" i="29"/>
  <c r="C46" i="23"/>
  <c r="A137" i="29"/>
  <c r="C45" i="23"/>
  <c r="A136" i="29"/>
  <c r="C44" i="23"/>
  <c r="A135" i="29"/>
  <c r="C43" i="23"/>
  <c r="A134" i="29"/>
  <c r="C42" i="23"/>
  <c r="A133" i="29"/>
  <c r="C41" i="23"/>
  <c r="A132" i="29"/>
  <c r="C40" i="23"/>
  <c r="A131" i="29"/>
  <c r="C39" i="23"/>
  <c r="A130" i="29"/>
  <c r="C38" i="23"/>
  <c r="A129" i="29"/>
  <c r="C37" i="23"/>
  <c r="A128" i="29"/>
  <c r="C36" i="23"/>
  <c r="A127" i="29"/>
  <c r="C35" i="23"/>
  <c r="A126" i="29"/>
  <c r="C34" i="23"/>
  <c r="A125" i="29"/>
  <c r="C33" i="23"/>
  <c r="A124" i="29"/>
  <c r="C32" i="23"/>
  <c r="A123" i="29"/>
  <c r="C31" i="23"/>
  <c r="A122" i="29"/>
  <c r="C30" i="23"/>
  <c r="A121" i="29"/>
  <c r="C29" i="23"/>
  <c r="A120" i="29"/>
  <c r="C28" i="23"/>
  <c r="A119" i="29"/>
  <c r="C27" i="23"/>
  <c r="A118" i="29"/>
  <c r="C26" i="23"/>
  <c r="A117" i="29"/>
  <c r="C25" i="23"/>
  <c r="A116" i="29"/>
  <c r="C24" i="23"/>
  <c r="A115" i="29"/>
  <c r="C23" i="23"/>
  <c r="A114" i="29"/>
  <c r="C22" i="23"/>
  <c r="A113" i="29"/>
  <c r="C21" i="23"/>
  <c r="A112" i="29"/>
  <c r="C20" i="23"/>
  <c r="A111" i="29"/>
  <c r="C19" i="23"/>
  <c r="A110" i="29"/>
  <c r="C18" i="23"/>
  <c r="A109" i="29"/>
  <c r="C17" i="23"/>
  <c r="A108" i="29"/>
  <c r="C16" i="23"/>
  <c r="A107" i="29"/>
  <c r="C15" i="23"/>
  <c r="A106" i="29"/>
  <c r="C14" i="23"/>
  <c r="A105" i="29"/>
  <c r="C13" i="23"/>
  <c r="A104" i="29"/>
  <c r="C12" i="23"/>
  <c r="A103" i="29"/>
  <c r="C11" i="23"/>
  <c r="A102" i="29"/>
  <c r="C10" i="23"/>
  <c r="A101" i="29"/>
  <c r="C9" i="23"/>
  <c r="A100" i="29"/>
  <c r="C8" i="23"/>
  <c r="A99" i="29"/>
  <c r="C7" i="23"/>
  <c r="A98" i="29"/>
  <c r="C6" i="23"/>
  <c r="A97" i="29"/>
  <c r="C5" i="23"/>
  <c r="A96" i="29"/>
  <c r="C4" i="23"/>
  <c r="A95"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182" i="27"/>
  <c r="A181" i="27"/>
  <c r="A180" i="27"/>
  <c r="A179" i="27"/>
  <c r="A178" i="27"/>
  <c r="A177" i="27"/>
  <c r="A176" i="27"/>
  <c r="A175" i="27"/>
  <c r="A174" i="27"/>
  <c r="A173" i="27"/>
  <c r="A172" i="27"/>
  <c r="A171" i="27"/>
  <c r="A170" i="27"/>
  <c r="A169" i="27"/>
  <c r="A168" i="27"/>
  <c r="A167" i="27"/>
  <c r="A166" i="27"/>
  <c r="A165" i="27"/>
  <c r="A164" i="27"/>
  <c r="A163" i="27"/>
  <c r="A162" i="27"/>
  <c r="A161" i="27"/>
  <c r="A160" i="27"/>
  <c r="A159" i="27"/>
  <c r="A158" i="27"/>
  <c r="A157" i="27"/>
  <c r="A156" i="27"/>
  <c r="A155" i="27"/>
  <c r="A154" i="27"/>
  <c r="A153" i="27"/>
  <c r="A152" i="27"/>
  <c r="A151" i="27"/>
  <c r="A150" i="27"/>
  <c r="A149" i="27"/>
  <c r="A148" i="27"/>
  <c r="A147" i="27"/>
  <c r="A146" i="27"/>
  <c r="A145" i="27"/>
  <c r="A144" i="27"/>
  <c r="A143" i="27"/>
  <c r="A142" i="27"/>
  <c r="A141" i="27"/>
  <c r="A140" i="27"/>
  <c r="A139" i="27"/>
  <c r="A138" i="27"/>
  <c r="A137" i="27"/>
  <c r="A136" i="27"/>
  <c r="A135" i="27"/>
  <c r="A134" i="27"/>
  <c r="A133" i="27"/>
  <c r="A132" i="27"/>
  <c r="A131" i="27"/>
  <c r="A130" i="27"/>
  <c r="A129" i="27"/>
  <c r="A128" i="27"/>
  <c r="A127" i="27"/>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5" i="27"/>
  <c r="A4" i="27"/>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95" i="28"/>
  <c r="A5" i="28"/>
  <c r="A6" i="28"/>
  <c r="A7" i="28"/>
  <c r="A8" i="28"/>
  <c r="A9" i="28"/>
  <c r="A10" i="28"/>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4" i="28"/>
  <c r="C87" i="5"/>
  <c r="A87" i="5"/>
  <c r="B87" i="5"/>
  <c r="D87" i="5"/>
  <c r="E87" i="5"/>
  <c r="F87" i="5"/>
  <c r="G87" i="5"/>
  <c r="D87" i="28"/>
  <c r="C87" i="28"/>
  <c r="H87" i="5"/>
  <c r="I87" i="5"/>
  <c r="D87" i="27"/>
  <c r="C87" i="27"/>
  <c r="J87" i="5"/>
  <c r="L87" i="27"/>
  <c r="K87" i="5"/>
  <c r="L87" i="5"/>
  <c r="M87" i="5"/>
  <c r="N87" i="5"/>
  <c r="O87" i="5"/>
  <c r="P87" i="5"/>
  <c r="Q87" i="5"/>
  <c r="C88" i="5"/>
  <c r="A88" i="5"/>
  <c r="B88" i="5"/>
  <c r="D88" i="5"/>
  <c r="E88" i="5"/>
  <c r="F88" i="5"/>
  <c r="G88" i="5"/>
  <c r="D88" i="28"/>
  <c r="H88" i="5"/>
  <c r="I88" i="5"/>
  <c r="D88" i="27"/>
  <c r="J88" i="5"/>
  <c r="L88" i="27"/>
  <c r="K88" i="5"/>
  <c r="L88" i="5"/>
  <c r="M88" i="5"/>
  <c r="N88" i="5"/>
  <c r="O88" i="5"/>
  <c r="P88" i="5"/>
  <c r="Q88" i="5"/>
  <c r="C89" i="5"/>
  <c r="A89" i="5"/>
  <c r="B89" i="5"/>
  <c r="D89" i="5"/>
  <c r="E89" i="5"/>
  <c r="F89" i="5"/>
  <c r="G89" i="5"/>
  <c r="D89" i="28"/>
  <c r="H89" i="5"/>
  <c r="I89" i="5"/>
  <c r="D89" i="27"/>
  <c r="J89" i="5"/>
  <c r="L89" i="27"/>
  <c r="K89" i="5"/>
  <c r="L89" i="5"/>
  <c r="M89" i="5"/>
  <c r="N89" i="5"/>
  <c r="O89" i="5"/>
  <c r="P89" i="5"/>
  <c r="Q89" i="5"/>
  <c r="C90" i="5"/>
  <c r="A90" i="5"/>
  <c r="B90" i="5"/>
  <c r="D90" i="5"/>
  <c r="E90" i="5"/>
  <c r="F90" i="5"/>
  <c r="G90" i="5"/>
  <c r="D90" i="28"/>
  <c r="H90" i="5"/>
  <c r="I90" i="5"/>
  <c r="D90" i="27"/>
  <c r="J90" i="5"/>
  <c r="L90" i="27"/>
  <c r="K90" i="5"/>
  <c r="L90" i="5"/>
  <c r="M90" i="5"/>
  <c r="N90" i="5"/>
  <c r="O90" i="5"/>
  <c r="P90" i="5"/>
  <c r="Q90" i="5"/>
  <c r="C91" i="5"/>
  <c r="A91" i="5"/>
  <c r="B91" i="5"/>
  <c r="D91" i="5"/>
  <c r="E91" i="5"/>
  <c r="F91" i="5"/>
  <c r="G91" i="5"/>
  <c r="D91" i="28"/>
  <c r="H91" i="5"/>
  <c r="I91" i="5"/>
  <c r="D91" i="27"/>
  <c r="J91" i="5"/>
  <c r="L91" i="27"/>
  <c r="K91" i="5"/>
  <c r="L91" i="5"/>
  <c r="M91" i="5"/>
  <c r="N91" i="5"/>
  <c r="O91" i="5"/>
  <c r="P91" i="5"/>
  <c r="Q91" i="5"/>
  <c r="B179" i="29"/>
  <c r="C179" i="29"/>
  <c r="E179" i="29"/>
  <c r="D179" i="29"/>
  <c r="F179" i="29"/>
  <c r="G179" i="29"/>
  <c r="H179" i="29"/>
  <c r="I179" i="29"/>
  <c r="J179" i="29"/>
  <c r="K179" i="29"/>
  <c r="M179" i="29"/>
  <c r="L179" i="29"/>
  <c r="N179" i="29"/>
  <c r="O179" i="29"/>
  <c r="P179" i="29"/>
  <c r="Q179" i="29"/>
  <c r="R179" i="29"/>
  <c r="S179" i="29"/>
  <c r="B180" i="29"/>
  <c r="C180" i="29"/>
  <c r="E180" i="29"/>
  <c r="D180" i="29"/>
  <c r="F180" i="29"/>
  <c r="G180" i="29"/>
  <c r="H180" i="29"/>
  <c r="I180" i="29"/>
  <c r="J180" i="29"/>
  <c r="K180" i="29"/>
  <c r="M180" i="29"/>
  <c r="L180" i="29"/>
  <c r="N180" i="29"/>
  <c r="O180" i="29"/>
  <c r="P180" i="29"/>
  <c r="Q180" i="29"/>
  <c r="R180" i="29"/>
  <c r="S180" i="29"/>
  <c r="B181" i="29"/>
  <c r="C181" i="29"/>
  <c r="E181" i="29"/>
  <c r="D181" i="29"/>
  <c r="F181" i="29"/>
  <c r="G181" i="29"/>
  <c r="H181" i="29"/>
  <c r="I181" i="29"/>
  <c r="J181" i="29"/>
  <c r="K181" i="29"/>
  <c r="M181" i="29"/>
  <c r="L181" i="29"/>
  <c r="N181" i="29"/>
  <c r="O181" i="29"/>
  <c r="P181" i="29"/>
  <c r="Q181" i="29"/>
  <c r="R181" i="29"/>
  <c r="S181" i="29"/>
  <c r="B182" i="29"/>
  <c r="C182" i="29"/>
  <c r="E182" i="29"/>
  <c r="D182" i="29"/>
  <c r="F182" i="29"/>
  <c r="G182" i="29"/>
  <c r="H182" i="29"/>
  <c r="I182" i="29"/>
  <c r="J182" i="29"/>
  <c r="K182" i="29"/>
  <c r="M182" i="29"/>
  <c r="L182" i="29"/>
  <c r="N182" i="29"/>
  <c r="O182" i="29"/>
  <c r="P182" i="29"/>
  <c r="Q182" i="29"/>
  <c r="R182" i="29"/>
  <c r="S182" i="29"/>
  <c r="B179" i="27"/>
  <c r="C179" i="27"/>
  <c r="E179" i="27"/>
  <c r="D179" i="27"/>
  <c r="F179" i="27"/>
  <c r="G179" i="27"/>
  <c r="H179" i="27"/>
  <c r="I179" i="27"/>
  <c r="J88" i="27"/>
  <c r="J179" i="27"/>
  <c r="K179" i="27"/>
  <c r="M179" i="27"/>
  <c r="L179" i="27"/>
  <c r="N179" i="27"/>
  <c r="O179" i="27"/>
  <c r="P179" i="27"/>
  <c r="Q179" i="27"/>
  <c r="R88" i="27"/>
  <c r="R179" i="27"/>
  <c r="S179" i="27"/>
  <c r="B180" i="27"/>
  <c r="C180" i="27"/>
  <c r="E180" i="27"/>
  <c r="D180" i="27"/>
  <c r="F180" i="27"/>
  <c r="G180" i="27"/>
  <c r="H180" i="27"/>
  <c r="I180" i="27"/>
  <c r="J89" i="27"/>
  <c r="J180" i="27"/>
  <c r="K180" i="27"/>
  <c r="M180" i="27"/>
  <c r="L180" i="27"/>
  <c r="N180" i="27"/>
  <c r="O180" i="27"/>
  <c r="P180" i="27"/>
  <c r="Q180" i="27"/>
  <c r="R89" i="27"/>
  <c r="R180" i="27"/>
  <c r="S180" i="27"/>
  <c r="B181" i="27"/>
  <c r="C181" i="27"/>
  <c r="E181" i="27"/>
  <c r="D181" i="27"/>
  <c r="F181" i="27"/>
  <c r="G181" i="27"/>
  <c r="H181" i="27"/>
  <c r="I181" i="27"/>
  <c r="J90" i="27"/>
  <c r="J181" i="27"/>
  <c r="K181" i="27"/>
  <c r="M181" i="27"/>
  <c r="L181" i="27"/>
  <c r="N181" i="27"/>
  <c r="O181" i="27"/>
  <c r="P181" i="27"/>
  <c r="Q181" i="27"/>
  <c r="R90" i="27"/>
  <c r="R181" i="27"/>
  <c r="S181" i="27"/>
  <c r="B182" i="27"/>
  <c r="C182" i="27"/>
  <c r="E182" i="27"/>
  <c r="D182" i="27"/>
  <c r="F182" i="27"/>
  <c r="G182" i="27"/>
  <c r="H182" i="27"/>
  <c r="I182" i="27"/>
  <c r="J91" i="27"/>
  <c r="J182" i="27"/>
  <c r="K182" i="27"/>
  <c r="M182" i="27"/>
  <c r="L182" i="27"/>
  <c r="N182" i="27"/>
  <c r="O182" i="27"/>
  <c r="P182" i="27"/>
  <c r="Q182" i="27"/>
  <c r="R91" i="27"/>
  <c r="R182" i="27"/>
  <c r="S182" i="27"/>
  <c r="B87" i="27"/>
  <c r="B88" i="27"/>
  <c r="C88" i="27"/>
  <c r="B89" i="27"/>
  <c r="C89" i="27"/>
  <c r="B90" i="27"/>
  <c r="C90" i="27"/>
  <c r="B91" i="27"/>
  <c r="C91" i="27"/>
  <c r="B179" i="28"/>
  <c r="C179" i="28"/>
  <c r="E179" i="28"/>
  <c r="D179" i="28"/>
  <c r="F179" i="28"/>
  <c r="G179" i="28"/>
  <c r="H179" i="28"/>
  <c r="I179" i="28"/>
  <c r="J88" i="28"/>
  <c r="J179" i="28"/>
  <c r="K179" i="28"/>
  <c r="M179" i="28"/>
  <c r="L179" i="28"/>
  <c r="N179" i="28"/>
  <c r="O179" i="28"/>
  <c r="P179" i="28"/>
  <c r="Q179" i="28"/>
  <c r="R88" i="28"/>
  <c r="R179" i="28"/>
  <c r="S179" i="28"/>
  <c r="B180" i="28"/>
  <c r="C180" i="28"/>
  <c r="E180" i="28"/>
  <c r="D180" i="28"/>
  <c r="F180" i="28"/>
  <c r="G180" i="28"/>
  <c r="H180" i="28"/>
  <c r="I180" i="28"/>
  <c r="J89" i="28"/>
  <c r="J180" i="28"/>
  <c r="K180" i="28"/>
  <c r="M180" i="28"/>
  <c r="L180" i="28"/>
  <c r="N180" i="28"/>
  <c r="O180" i="28"/>
  <c r="P180" i="28"/>
  <c r="Q180" i="28"/>
  <c r="R89" i="28"/>
  <c r="R180" i="28"/>
  <c r="S180" i="28"/>
  <c r="B181" i="28"/>
  <c r="C181" i="28"/>
  <c r="E181" i="28"/>
  <c r="D181" i="28"/>
  <c r="F181" i="28"/>
  <c r="G181" i="28"/>
  <c r="H181" i="28"/>
  <c r="I181" i="28"/>
  <c r="J90" i="28"/>
  <c r="J181" i="28"/>
  <c r="K181" i="28"/>
  <c r="M181" i="28"/>
  <c r="L181" i="28"/>
  <c r="N181" i="28"/>
  <c r="O181" i="28"/>
  <c r="P181" i="28"/>
  <c r="Q181" i="28"/>
  <c r="R90" i="28"/>
  <c r="R181" i="28"/>
  <c r="S181" i="28"/>
  <c r="B182" i="28"/>
  <c r="C182" i="28"/>
  <c r="E182" i="28"/>
  <c r="D182" i="28"/>
  <c r="F182" i="28"/>
  <c r="G182" i="28"/>
  <c r="H182" i="28"/>
  <c r="I182" i="28"/>
  <c r="J91" i="28"/>
  <c r="J182" i="28"/>
  <c r="K182" i="28"/>
  <c r="M182" i="28"/>
  <c r="L182" i="28"/>
  <c r="N182" i="28"/>
  <c r="O182" i="28"/>
  <c r="P182" i="28"/>
  <c r="Q182" i="28"/>
  <c r="R91" i="28"/>
  <c r="R182" i="28"/>
  <c r="S182" i="28"/>
  <c r="B87" i="28"/>
  <c r="B88" i="28"/>
  <c r="C88" i="28"/>
  <c r="B89" i="28"/>
  <c r="C89" i="28"/>
  <c r="B90" i="28"/>
  <c r="C90" i="28"/>
  <c r="B91" i="28"/>
  <c r="C91" i="28"/>
  <c r="A3" i="21"/>
  <c r="A4"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2" i="21"/>
  <c r="B91" i="18"/>
  <c r="B90" i="18"/>
  <c r="B89" i="18"/>
  <c r="B88" i="18"/>
  <c r="B87"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4" i="17"/>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 i="16"/>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4" i="14"/>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4" i="13"/>
  <c r="C87" i="13"/>
  <c r="A87" i="13"/>
  <c r="D87" i="13"/>
  <c r="E87" i="13"/>
  <c r="F87" i="13"/>
  <c r="C88" i="13"/>
  <c r="A88" i="13"/>
  <c r="D88" i="13"/>
  <c r="E88" i="13"/>
  <c r="F88" i="13"/>
  <c r="C89" i="13"/>
  <c r="A89" i="13"/>
  <c r="D89" i="13"/>
  <c r="E89" i="13"/>
  <c r="F89" i="13"/>
  <c r="C90" i="13"/>
  <c r="A90" i="13"/>
  <c r="D90" i="13"/>
  <c r="E90" i="13"/>
  <c r="F90" i="13"/>
  <c r="C91" i="13"/>
  <c r="A91" i="13"/>
  <c r="D91" i="13"/>
  <c r="E91" i="13"/>
  <c r="F91" i="13"/>
  <c r="C87" i="14"/>
  <c r="A87" i="14"/>
  <c r="D87" i="14"/>
  <c r="E87" i="14"/>
  <c r="F87" i="14"/>
  <c r="C88" i="14"/>
  <c r="A88" i="14"/>
  <c r="D88" i="14"/>
  <c r="E88" i="14"/>
  <c r="F88" i="14"/>
  <c r="C89" i="14"/>
  <c r="A89" i="14"/>
  <c r="D89" i="14"/>
  <c r="E89" i="14"/>
  <c r="F89" i="14"/>
  <c r="C90" i="14"/>
  <c r="A90" i="14"/>
  <c r="D90" i="14"/>
  <c r="E90" i="14"/>
  <c r="F90" i="14"/>
  <c r="C91" i="14"/>
  <c r="A91" i="14"/>
  <c r="D91" i="14"/>
  <c r="E91" i="14"/>
  <c r="F91" i="14"/>
  <c r="C87" i="15"/>
  <c r="A87" i="15"/>
  <c r="D87" i="15"/>
  <c r="E87" i="15"/>
  <c r="F87" i="15"/>
  <c r="C88" i="15"/>
  <c r="A88" i="15"/>
  <c r="D88" i="15"/>
  <c r="E88" i="15"/>
  <c r="F88" i="15"/>
  <c r="C89" i="15"/>
  <c r="A89" i="15"/>
  <c r="D89" i="15"/>
  <c r="E89" i="15"/>
  <c r="F89" i="15"/>
  <c r="C90" i="15"/>
  <c r="A90" i="15"/>
  <c r="D90" i="15"/>
  <c r="E90" i="15"/>
  <c r="F90" i="15"/>
  <c r="C91" i="15"/>
  <c r="A91" i="15"/>
  <c r="D91" i="15"/>
  <c r="E91" i="15"/>
  <c r="F91" i="15"/>
  <c r="C87" i="16"/>
  <c r="A87" i="16"/>
  <c r="D87" i="16"/>
  <c r="E87" i="16"/>
  <c r="F87" i="16"/>
  <c r="C88" i="16"/>
  <c r="A88" i="16"/>
  <c r="D88" i="16"/>
  <c r="E88" i="16"/>
  <c r="F88" i="16"/>
  <c r="C89" i="16"/>
  <c r="A89" i="16"/>
  <c r="D89" i="16"/>
  <c r="E89" i="16"/>
  <c r="F89" i="16"/>
  <c r="C90" i="16"/>
  <c r="A90" i="16"/>
  <c r="D90" i="16"/>
  <c r="E90" i="16"/>
  <c r="F90" i="16"/>
  <c r="C91" i="16"/>
  <c r="A91" i="16"/>
  <c r="D91" i="16"/>
  <c r="E91" i="16"/>
  <c r="F91" i="16"/>
  <c r="C87" i="17"/>
  <c r="A87" i="17"/>
  <c r="D87" i="17"/>
  <c r="E87" i="17"/>
  <c r="F87" i="17"/>
  <c r="C88" i="17"/>
  <c r="A88" i="17"/>
  <c r="D88" i="17"/>
  <c r="E88" i="17"/>
  <c r="F88" i="17"/>
  <c r="C89" i="17"/>
  <c r="A89" i="17"/>
  <c r="D89" i="17"/>
  <c r="E89" i="17"/>
  <c r="F89" i="17"/>
  <c r="C90" i="17"/>
  <c r="A90" i="17"/>
  <c r="D90" i="17"/>
  <c r="E90" i="17"/>
  <c r="F90" i="17"/>
  <c r="C91" i="17"/>
  <c r="A91" i="17"/>
  <c r="D91" i="17"/>
  <c r="E91" i="17"/>
  <c r="F91" i="17"/>
  <c r="D91" i="18"/>
  <c r="F91" i="18"/>
  <c r="E91" i="18"/>
  <c r="C91" i="18"/>
  <c r="A91" i="18"/>
  <c r="D90" i="18"/>
  <c r="F90" i="18"/>
  <c r="E90" i="18"/>
  <c r="C90" i="18"/>
  <c r="A90" i="18"/>
  <c r="D89" i="18"/>
  <c r="F89" i="18"/>
  <c r="E89" i="18"/>
  <c r="C89" i="18"/>
  <c r="A89" i="18"/>
  <c r="D88" i="18"/>
  <c r="F88" i="18"/>
  <c r="E88" i="18"/>
  <c r="C88" i="18"/>
  <c r="A88" i="18"/>
  <c r="D87" i="18"/>
  <c r="F87" i="18"/>
  <c r="E87" i="18"/>
  <c r="C87" i="18"/>
  <c r="A87" i="18"/>
  <c r="A85" i="20"/>
  <c r="D85" i="20"/>
  <c r="H85" i="20"/>
  <c r="A85" i="26"/>
  <c r="A86" i="26"/>
  <c r="A87" i="26"/>
  <c r="A88" i="26"/>
  <c r="A89" i="26"/>
  <c r="J85" i="21"/>
  <c r="E86" i="21"/>
  <c r="F86" i="21"/>
  <c r="G86" i="21"/>
  <c r="H86" i="21"/>
  <c r="I86" i="21"/>
  <c r="J86" i="21"/>
  <c r="K86" i="21"/>
  <c r="L86" i="21"/>
  <c r="M86" i="21"/>
  <c r="N86" i="21"/>
  <c r="E87" i="21"/>
  <c r="F87" i="21"/>
  <c r="G87" i="21"/>
  <c r="H87" i="21"/>
  <c r="I87" i="21"/>
  <c r="J87" i="21"/>
  <c r="K87" i="21"/>
  <c r="L87" i="21"/>
  <c r="M87" i="21"/>
  <c r="N87" i="21"/>
  <c r="E88" i="21"/>
  <c r="F88" i="21"/>
  <c r="G88" i="21"/>
  <c r="H88" i="21"/>
  <c r="I88" i="21"/>
  <c r="J88" i="21"/>
  <c r="K88" i="21"/>
  <c r="L88" i="21"/>
  <c r="M88" i="21"/>
  <c r="N88" i="21"/>
  <c r="E89" i="21"/>
  <c r="F89" i="21"/>
  <c r="G89" i="21"/>
  <c r="H89" i="21"/>
  <c r="I89" i="21"/>
  <c r="J89" i="21"/>
  <c r="K89" i="21"/>
  <c r="L89" i="21"/>
  <c r="M89" i="21"/>
  <c r="N89" i="21"/>
  <c r="B178" i="29"/>
  <c r="C178" i="29"/>
  <c r="E178" i="29"/>
  <c r="F178" i="29"/>
  <c r="G178" i="29"/>
  <c r="H178" i="29"/>
  <c r="I178" i="29"/>
  <c r="J178" i="29"/>
  <c r="K178" i="29"/>
  <c r="D178" i="29"/>
  <c r="M178" i="29"/>
  <c r="N178" i="29"/>
  <c r="O178" i="29"/>
  <c r="P178" i="29"/>
  <c r="Q178" i="29"/>
  <c r="R178" i="29"/>
  <c r="S178" i="29"/>
  <c r="L178" i="29"/>
  <c r="B178" i="27"/>
  <c r="C178" i="27"/>
  <c r="E178" i="27"/>
  <c r="F178" i="27"/>
  <c r="G178" i="27"/>
  <c r="H178" i="27"/>
  <c r="I178" i="27"/>
  <c r="J178" i="27"/>
  <c r="K178" i="27"/>
  <c r="D178" i="27"/>
  <c r="M178" i="27"/>
  <c r="N178" i="27"/>
  <c r="O178" i="27"/>
  <c r="P178" i="27"/>
  <c r="Q178" i="27"/>
  <c r="R178" i="27"/>
  <c r="S178" i="27"/>
  <c r="L178" i="27"/>
  <c r="B178" i="28"/>
  <c r="C178" i="28"/>
  <c r="E178" i="28"/>
  <c r="F178" i="28"/>
  <c r="G178" i="28"/>
  <c r="H178" i="28"/>
  <c r="I178" i="28"/>
  <c r="J178" i="28"/>
  <c r="K178" i="28"/>
  <c r="D178" i="28"/>
  <c r="M178" i="28"/>
  <c r="N178" i="28"/>
  <c r="O178" i="28"/>
  <c r="P178" i="28"/>
  <c r="Q178" i="28"/>
  <c r="R178" i="28"/>
  <c r="S178" i="28"/>
  <c r="L178" i="28"/>
  <c r="B15" i="5"/>
  <c r="B61" i="25"/>
  <c r="C61" i="25"/>
  <c r="C83" i="25"/>
  <c r="C84" i="20"/>
  <c r="B84" i="20"/>
  <c r="C177" i="29"/>
  <c r="B177" i="29"/>
  <c r="C176" i="29"/>
  <c r="B176" i="29"/>
  <c r="C175" i="29"/>
  <c r="B175" i="29"/>
  <c r="B81" i="25"/>
  <c r="C174" i="29"/>
  <c r="B174" i="29"/>
  <c r="C173" i="29"/>
  <c r="B173" i="29"/>
  <c r="C172" i="29"/>
  <c r="B172" i="29"/>
  <c r="B78" i="25"/>
  <c r="C171" i="29"/>
  <c r="B171" i="29"/>
  <c r="C170" i="29"/>
  <c r="B170" i="29"/>
  <c r="B76" i="25"/>
  <c r="C169" i="29"/>
  <c r="B169" i="29"/>
  <c r="B75" i="25"/>
  <c r="C168" i="29"/>
  <c r="B168" i="29"/>
  <c r="C167" i="29"/>
  <c r="B167" i="29"/>
  <c r="C166" i="29"/>
  <c r="B166" i="29"/>
  <c r="C74" i="29"/>
  <c r="C165" i="29"/>
  <c r="B74" i="29"/>
  <c r="B165" i="29"/>
  <c r="B71" i="25"/>
  <c r="C71" i="25"/>
  <c r="C164" i="29"/>
  <c r="B164" i="29"/>
  <c r="B70" i="25"/>
  <c r="C163" i="29"/>
  <c r="B163" i="29"/>
  <c r="B69" i="25"/>
  <c r="C162" i="29"/>
  <c r="B162" i="29"/>
  <c r="C68" i="25"/>
  <c r="C161" i="29"/>
  <c r="B161" i="29"/>
  <c r="B67" i="25"/>
  <c r="C160" i="29"/>
  <c r="B160" i="29"/>
  <c r="C66" i="20"/>
  <c r="B66" i="20"/>
  <c r="I66" i="25"/>
  <c r="B66" i="25"/>
  <c r="C66" i="25"/>
  <c r="C159" i="29"/>
  <c r="B159" i="29"/>
  <c r="B65" i="25"/>
  <c r="C158" i="29"/>
  <c r="B158" i="29"/>
  <c r="B64" i="25"/>
  <c r="C64" i="25"/>
  <c r="C157" i="29"/>
  <c r="B157" i="29"/>
  <c r="B63" i="25"/>
  <c r="C156" i="29"/>
  <c r="B156" i="29"/>
  <c r="C62" i="20"/>
  <c r="B62" i="20"/>
  <c r="I62" i="25"/>
  <c r="B62" i="25"/>
  <c r="C62" i="25"/>
  <c r="C155" i="29"/>
  <c r="B155" i="29"/>
  <c r="C154" i="29"/>
  <c r="B154" i="29"/>
  <c r="C60" i="20"/>
  <c r="B60" i="20"/>
  <c r="I60" i="25"/>
  <c r="B60" i="25"/>
  <c r="C60" i="25"/>
  <c r="C153" i="29"/>
  <c r="B153" i="29"/>
  <c r="C59" i="20"/>
  <c r="B59" i="20"/>
  <c r="I59" i="25"/>
  <c r="B59" i="25"/>
  <c r="C59" i="25"/>
  <c r="C152" i="29"/>
  <c r="B152" i="29"/>
  <c r="C58" i="20"/>
  <c r="B58" i="20"/>
  <c r="I58" i="25"/>
  <c r="B58" i="25"/>
  <c r="C58" i="25"/>
  <c r="C151" i="29"/>
  <c r="B151" i="29"/>
  <c r="C150" i="29"/>
  <c r="B150" i="29"/>
  <c r="B56" i="25"/>
  <c r="C56" i="25"/>
  <c r="C149" i="29"/>
  <c r="B149" i="29"/>
  <c r="C55" i="20"/>
  <c r="B55" i="20"/>
  <c r="B55" i="25"/>
  <c r="C55" i="25"/>
  <c r="C148" i="29"/>
  <c r="B148" i="29"/>
  <c r="B54" i="25"/>
  <c r="C54" i="25"/>
  <c r="C54" i="20"/>
  <c r="B54" i="20"/>
  <c r="C147" i="29"/>
  <c r="B147" i="29"/>
  <c r="B53" i="25"/>
  <c r="C146" i="29"/>
  <c r="B146" i="29"/>
  <c r="B52" i="25"/>
  <c r="C145" i="29"/>
  <c r="B145" i="29"/>
  <c r="B51" i="25"/>
  <c r="C144" i="29"/>
  <c r="B144" i="29"/>
  <c r="B50" i="25"/>
  <c r="C143" i="29"/>
  <c r="B143" i="29"/>
  <c r="B49" i="25"/>
  <c r="C142" i="29"/>
  <c r="B142" i="29"/>
  <c r="B48" i="25"/>
  <c r="C141" i="29"/>
  <c r="B141" i="29"/>
  <c r="B47" i="25"/>
  <c r="C140" i="29"/>
  <c r="B140" i="29"/>
  <c r="C46" i="20"/>
  <c r="B46" i="20"/>
  <c r="B46" i="25"/>
  <c r="C139" i="29"/>
  <c r="B139" i="29"/>
  <c r="B45" i="25"/>
  <c r="C138" i="29"/>
  <c r="B138" i="29"/>
  <c r="B44" i="25"/>
  <c r="C137" i="29"/>
  <c r="B137" i="29"/>
  <c r="B43" i="25"/>
  <c r="C43" i="25"/>
  <c r="C136" i="29"/>
  <c r="B136" i="29"/>
  <c r="B42" i="25"/>
  <c r="C135" i="29"/>
  <c r="B135" i="29"/>
  <c r="B41" i="25"/>
  <c r="C41" i="25"/>
  <c r="C134" i="29"/>
  <c r="B134" i="29"/>
  <c r="B40" i="25"/>
  <c r="C40" i="25"/>
  <c r="C133" i="29"/>
  <c r="B133" i="29"/>
  <c r="B39" i="25"/>
  <c r="C39" i="25"/>
  <c r="C132" i="29"/>
  <c r="B132" i="29"/>
  <c r="B38" i="25"/>
  <c r="C38" i="25"/>
  <c r="C131" i="29"/>
  <c r="B131" i="29"/>
  <c r="C37" i="20"/>
  <c r="B37" i="20"/>
  <c r="B37" i="25"/>
  <c r="C37" i="25"/>
  <c r="I37" i="25"/>
  <c r="C39" i="29"/>
  <c r="C130" i="29"/>
  <c r="B130" i="29"/>
  <c r="B36" i="25"/>
  <c r="C36" i="25"/>
  <c r="C129" i="29"/>
  <c r="B129" i="29"/>
  <c r="C128" i="29"/>
  <c r="B128" i="29"/>
  <c r="I34" i="25"/>
  <c r="B34" i="25"/>
  <c r="C34" i="25"/>
  <c r="C127" i="29"/>
  <c r="B127" i="29"/>
  <c r="B33" i="25"/>
  <c r="C33" i="25"/>
  <c r="C126" i="29"/>
  <c r="B126" i="29"/>
  <c r="B32" i="25"/>
  <c r="C32" i="25"/>
  <c r="C125" i="29"/>
  <c r="B125" i="29"/>
  <c r="C31" i="20"/>
  <c r="B31" i="20"/>
  <c r="B31" i="25"/>
  <c r="C31" i="25"/>
  <c r="I31" i="25"/>
  <c r="C124" i="29"/>
  <c r="B124" i="29"/>
  <c r="C123" i="29"/>
  <c r="B123" i="29"/>
  <c r="B29" i="25"/>
  <c r="C122" i="29"/>
  <c r="B122" i="29"/>
  <c r="C28" i="20"/>
  <c r="B28" i="20"/>
  <c r="C121" i="29"/>
  <c r="B121" i="29"/>
  <c r="B27" i="25"/>
  <c r="C120" i="29"/>
  <c r="B120" i="29"/>
  <c r="C119" i="29"/>
  <c r="B119" i="29"/>
  <c r="I25" i="25"/>
  <c r="C118" i="29"/>
  <c r="B118" i="29"/>
  <c r="B24" i="25"/>
  <c r="C117" i="29"/>
  <c r="B117" i="29"/>
  <c r="B23" i="25"/>
  <c r="C116" i="29"/>
  <c r="B116" i="29"/>
  <c r="C115" i="29"/>
  <c r="B115" i="29"/>
  <c r="B21" i="25"/>
  <c r="C21" i="25"/>
  <c r="C114" i="29"/>
  <c r="B114" i="29"/>
  <c r="B20" i="25"/>
  <c r="C20" i="25"/>
  <c r="C113" i="29"/>
  <c r="B113" i="29"/>
  <c r="B19" i="25"/>
  <c r="C19" i="25"/>
  <c r="C112" i="29"/>
  <c r="B112" i="29"/>
  <c r="C18" i="20"/>
  <c r="B18" i="20"/>
  <c r="B18" i="25"/>
  <c r="C111" i="29"/>
  <c r="B111" i="29"/>
  <c r="C110" i="29"/>
  <c r="B110" i="29"/>
  <c r="C16" i="20"/>
  <c r="B16" i="20"/>
  <c r="C109" i="29"/>
  <c r="B109" i="29"/>
  <c r="C15" i="20"/>
  <c r="B15" i="20"/>
  <c r="C108" i="29"/>
  <c r="B108" i="29"/>
  <c r="C14" i="20"/>
  <c r="B14" i="20"/>
  <c r="C107" i="29"/>
  <c r="B107" i="29"/>
  <c r="C13" i="20"/>
  <c r="B13" i="20"/>
  <c r="C106" i="29"/>
  <c r="B106" i="29"/>
  <c r="B12" i="20"/>
  <c r="C12" i="25"/>
  <c r="I12" i="25"/>
  <c r="C105" i="29"/>
  <c r="B105" i="29"/>
  <c r="B11" i="20"/>
  <c r="I11" i="25"/>
  <c r="P13" i="29"/>
  <c r="B11" i="25"/>
  <c r="C11" i="25"/>
  <c r="H13" i="29"/>
  <c r="C104" i="29"/>
  <c r="B104" i="29"/>
  <c r="B10" i="20"/>
  <c r="I10" i="25"/>
  <c r="P12" i="29"/>
  <c r="B10" i="25"/>
  <c r="C10" i="25"/>
  <c r="H12" i="29"/>
  <c r="C103" i="29"/>
  <c r="B103" i="29"/>
  <c r="B9" i="20"/>
  <c r="I9" i="25"/>
  <c r="P11" i="29"/>
  <c r="B9" i="25"/>
  <c r="C9" i="25"/>
  <c r="H11" i="29"/>
  <c r="C102" i="29"/>
  <c r="B102" i="29"/>
  <c r="B8" i="20"/>
  <c r="I8" i="25"/>
  <c r="P10" i="29"/>
  <c r="B8" i="25"/>
  <c r="C8" i="25"/>
  <c r="H10" i="29"/>
  <c r="C101" i="29"/>
  <c r="B101" i="29"/>
  <c r="B7" i="20"/>
  <c r="I7" i="25"/>
  <c r="P9" i="29"/>
  <c r="B7" i="25"/>
  <c r="C7" i="25"/>
  <c r="H9" i="29"/>
  <c r="C100" i="29"/>
  <c r="B100" i="29"/>
  <c r="B6" i="20"/>
  <c r="I6" i="25"/>
  <c r="P8" i="29"/>
  <c r="B6" i="25"/>
  <c r="C6" i="25"/>
  <c r="H8" i="29"/>
  <c r="C99" i="29"/>
  <c r="B99" i="29"/>
  <c r="B5" i="20"/>
  <c r="I5" i="25"/>
  <c r="B5" i="25"/>
  <c r="C5" i="25"/>
  <c r="C98" i="29"/>
  <c r="B98" i="29"/>
  <c r="B4" i="20"/>
  <c r="I4" i="25"/>
  <c r="P6" i="29"/>
  <c r="B4" i="25"/>
  <c r="C4" i="25"/>
  <c r="H6" i="29"/>
  <c r="C97" i="29"/>
  <c r="B97" i="29"/>
  <c r="B3" i="20"/>
  <c r="I3" i="25"/>
  <c r="P5" i="29"/>
  <c r="B3" i="25"/>
  <c r="C3" i="25"/>
  <c r="H5" i="29"/>
  <c r="C96" i="29"/>
  <c r="B96" i="29"/>
  <c r="B2" i="20"/>
  <c r="I2" i="25"/>
  <c r="P4" i="29"/>
  <c r="B2" i="25"/>
  <c r="C2" i="25"/>
  <c r="H4" i="29"/>
  <c r="C95" i="29"/>
  <c r="B95" i="29"/>
  <c r="D132" i="24"/>
  <c r="H5" i="28"/>
  <c r="H96" i="28"/>
  <c r="P96" i="28"/>
  <c r="H5" i="27"/>
  <c r="H96" i="27"/>
  <c r="P96" i="27"/>
  <c r="I3" i="20"/>
  <c r="J3" i="20"/>
  <c r="C3" i="21"/>
  <c r="K3" i="20"/>
  <c r="L3" i="20"/>
  <c r="D3" i="21"/>
  <c r="Q3" i="21"/>
  <c r="R3" i="21"/>
  <c r="H6" i="28"/>
  <c r="H97" i="28"/>
  <c r="H6" i="27"/>
  <c r="H97" i="27"/>
  <c r="P97" i="27"/>
  <c r="I4" i="20"/>
  <c r="J4" i="20"/>
  <c r="C4" i="21"/>
  <c r="K4" i="20"/>
  <c r="L4" i="20"/>
  <c r="D4" i="21"/>
  <c r="Q4" i="21"/>
  <c r="R4" i="21"/>
  <c r="H8" i="28"/>
  <c r="P99" i="28"/>
  <c r="H8" i="27"/>
  <c r="I6" i="20"/>
  <c r="J6" i="20"/>
  <c r="C6" i="21"/>
  <c r="K6" i="21"/>
  <c r="K6" i="20"/>
  <c r="L6" i="20"/>
  <c r="D6" i="21"/>
  <c r="Q6" i="21"/>
  <c r="R6" i="21"/>
  <c r="H9" i="28"/>
  <c r="P100" i="28"/>
  <c r="H9" i="27"/>
  <c r="H100" i="27"/>
  <c r="I7" i="20"/>
  <c r="J7" i="20"/>
  <c r="C7" i="21"/>
  <c r="O7" i="21"/>
  <c r="P7" i="21"/>
  <c r="K7" i="20"/>
  <c r="L7" i="20"/>
  <c r="D7" i="21"/>
  <c r="H10" i="28"/>
  <c r="E10" i="5"/>
  <c r="P101" i="28"/>
  <c r="H10" i="27"/>
  <c r="H101" i="27"/>
  <c r="P10" i="27"/>
  <c r="I8" i="20"/>
  <c r="J8" i="20"/>
  <c r="C8" i="21"/>
  <c r="O8" i="21"/>
  <c r="P8" i="21"/>
  <c r="K8" i="20"/>
  <c r="L8" i="20"/>
  <c r="D8" i="21"/>
  <c r="Q8" i="21"/>
  <c r="R8" i="21"/>
  <c r="Q10" i="5"/>
  <c r="H11" i="28"/>
  <c r="P102" i="28"/>
  <c r="H11" i="27"/>
  <c r="H102" i="27"/>
  <c r="P11" i="27"/>
  <c r="I9" i="20"/>
  <c r="J9" i="20"/>
  <c r="C9" i="21"/>
  <c r="O9" i="21"/>
  <c r="P9" i="21"/>
  <c r="K9" i="20"/>
  <c r="L9" i="20"/>
  <c r="D9" i="21"/>
  <c r="H12" i="28"/>
  <c r="H103" i="28"/>
  <c r="H10" i="20"/>
  <c r="P103" i="28"/>
  <c r="H12" i="27"/>
  <c r="P12" i="27"/>
  <c r="P103" i="27"/>
  <c r="I10" i="20"/>
  <c r="J10" i="20"/>
  <c r="C10" i="21"/>
  <c r="K10" i="21"/>
  <c r="K10" i="20"/>
  <c r="L10" i="20"/>
  <c r="D10" i="21"/>
  <c r="E11" i="20"/>
  <c r="F11" i="20"/>
  <c r="H13" i="28"/>
  <c r="H104" i="28"/>
  <c r="P104" i="28"/>
  <c r="H13" i="27"/>
  <c r="H104" i="27"/>
  <c r="P13" i="27"/>
  <c r="P104" i="27"/>
  <c r="I11" i="20"/>
  <c r="J11" i="20"/>
  <c r="C11" i="21"/>
  <c r="O11" i="21"/>
  <c r="P11" i="21"/>
  <c r="K11" i="20"/>
  <c r="L11" i="20"/>
  <c r="D11" i="21"/>
  <c r="C39" i="28"/>
  <c r="C39" i="27"/>
  <c r="E67" i="5"/>
  <c r="E75" i="5"/>
  <c r="E83" i="5"/>
  <c r="B82" i="25"/>
  <c r="E82" i="25"/>
  <c r="F82" i="25"/>
  <c r="K2" i="20"/>
  <c r="L2" i="20"/>
  <c r="D2" i="21"/>
  <c r="I2" i="20"/>
  <c r="J2" i="20"/>
  <c r="C2" i="21"/>
  <c r="P4" i="27"/>
  <c r="H4" i="27"/>
  <c r="H95" i="27"/>
  <c r="P95" i="28"/>
  <c r="H4" i="28"/>
  <c r="H95" i="28"/>
  <c r="A87" i="23"/>
  <c r="A88" i="23"/>
  <c r="A89" i="23"/>
  <c r="A90" i="23"/>
  <c r="A91" i="23"/>
  <c r="B87" i="23"/>
  <c r="F87" i="23"/>
  <c r="B88" i="23"/>
  <c r="F88" i="23"/>
  <c r="B89" i="23"/>
  <c r="F89" i="23"/>
  <c r="B90" i="23"/>
  <c r="F90" i="23"/>
  <c r="B91" i="23"/>
  <c r="F91" i="23"/>
  <c r="B86" i="23"/>
  <c r="A86" i="23"/>
  <c r="B85" i="23"/>
  <c r="A85" i="23"/>
  <c r="B84" i="23"/>
  <c r="B83" i="23"/>
  <c r="A83" i="23"/>
  <c r="B82" i="23"/>
  <c r="A82" i="23"/>
  <c r="B81" i="23"/>
  <c r="B80" i="23"/>
  <c r="B79" i="23"/>
  <c r="B78" i="23"/>
  <c r="A78" i="23"/>
  <c r="B77" i="23"/>
  <c r="A77" i="23"/>
  <c r="B76" i="23"/>
  <c r="B75" i="23"/>
  <c r="A75" i="23"/>
  <c r="B74" i="23"/>
  <c r="A74" i="23"/>
  <c r="B73" i="23"/>
  <c r="D33" i="24"/>
  <c r="D45" i="24"/>
  <c r="C146" i="24"/>
  <c r="C147" i="24"/>
  <c r="D38" i="24"/>
  <c r="E5" i="21"/>
  <c r="E12" i="21"/>
  <c r="B12" i="25"/>
  <c r="E13" i="21"/>
  <c r="B13" i="25"/>
  <c r="C13" i="25"/>
  <c r="I13" i="25"/>
  <c r="E14" i="21"/>
  <c r="B14" i="25"/>
  <c r="C14" i="25"/>
  <c r="I14" i="25"/>
  <c r="E15" i="21"/>
  <c r="B15" i="25"/>
  <c r="C15" i="25"/>
  <c r="I15" i="25"/>
  <c r="E16" i="21"/>
  <c r="B16" i="25"/>
  <c r="C16" i="25"/>
  <c r="I16" i="25"/>
  <c r="C17" i="20"/>
  <c r="B17" i="20"/>
  <c r="E17" i="21"/>
  <c r="B17" i="25"/>
  <c r="C17" i="25"/>
  <c r="I17" i="25"/>
  <c r="E18" i="21"/>
  <c r="C18" i="25"/>
  <c r="I18" i="25"/>
  <c r="C19" i="20"/>
  <c r="B19" i="20"/>
  <c r="E19" i="21"/>
  <c r="I19" i="25"/>
  <c r="C20" i="20"/>
  <c r="B20" i="20"/>
  <c r="E20" i="21"/>
  <c r="I20" i="25"/>
  <c r="C21" i="20"/>
  <c r="B21" i="20"/>
  <c r="E21" i="21"/>
  <c r="I21" i="25"/>
  <c r="C22" i="20"/>
  <c r="B22" i="20"/>
  <c r="E22" i="21"/>
  <c r="B22" i="25"/>
  <c r="C22" i="25"/>
  <c r="I22" i="25"/>
  <c r="C23" i="20"/>
  <c r="B23" i="20"/>
  <c r="E23" i="21"/>
  <c r="C23" i="25"/>
  <c r="I23" i="25"/>
  <c r="C24" i="20"/>
  <c r="B24" i="20"/>
  <c r="E24" i="21"/>
  <c r="C24" i="25"/>
  <c r="I24" i="25"/>
  <c r="C25" i="20"/>
  <c r="B25" i="20"/>
  <c r="E25" i="21"/>
  <c r="B25" i="25"/>
  <c r="C25" i="25"/>
  <c r="C26" i="20"/>
  <c r="B26" i="20"/>
  <c r="E26" i="21"/>
  <c r="B26" i="25"/>
  <c r="C26" i="25"/>
  <c r="I26" i="25"/>
  <c r="C27" i="20"/>
  <c r="B27" i="20"/>
  <c r="E27" i="21"/>
  <c r="C27" i="25"/>
  <c r="I27" i="25"/>
  <c r="E28" i="21"/>
  <c r="B28" i="25"/>
  <c r="C28" i="25"/>
  <c r="I28" i="25"/>
  <c r="C29" i="20"/>
  <c r="B29" i="20"/>
  <c r="E29" i="21"/>
  <c r="C29" i="25"/>
  <c r="I29" i="25"/>
  <c r="C30" i="20"/>
  <c r="B30" i="20"/>
  <c r="E30" i="21"/>
  <c r="B30" i="25"/>
  <c r="C30" i="25"/>
  <c r="I30" i="25"/>
  <c r="E31" i="21"/>
  <c r="C32" i="20"/>
  <c r="B32" i="20"/>
  <c r="E32" i="21"/>
  <c r="I32" i="25"/>
  <c r="C33" i="20"/>
  <c r="B33" i="20"/>
  <c r="E33" i="21"/>
  <c r="I33" i="25"/>
  <c r="C34" i="20"/>
  <c r="B34" i="20"/>
  <c r="E34" i="21"/>
  <c r="C35" i="20"/>
  <c r="B35" i="20"/>
  <c r="E35" i="21"/>
  <c r="B35" i="25"/>
  <c r="C35" i="25"/>
  <c r="I35" i="25"/>
  <c r="C36" i="20"/>
  <c r="B36" i="20"/>
  <c r="E36" i="21"/>
  <c r="I36" i="25"/>
  <c r="E37" i="21"/>
  <c r="C38" i="20"/>
  <c r="B38" i="20"/>
  <c r="E38" i="21"/>
  <c r="I38" i="25"/>
  <c r="C39" i="20"/>
  <c r="B39" i="20"/>
  <c r="E39" i="21"/>
  <c r="I39" i="25"/>
  <c r="C40" i="20"/>
  <c r="B40" i="20"/>
  <c r="E40" i="21"/>
  <c r="I40" i="25"/>
  <c r="C41" i="20"/>
  <c r="B41" i="20"/>
  <c r="E41" i="21"/>
  <c r="I41" i="25"/>
  <c r="C42" i="20"/>
  <c r="B42" i="20"/>
  <c r="E42" i="21"/>
  <c r="C42" i="25"/>
  <c r="I42" i="25"/>
  <c r="C43" i="20"/>
  <c r="B43" i="20"/>
  <c r="E43" i="20"/>
  <c r="F43" i="20"/>
  <c r="E43" i="21"/>
  <c r="I43" i="25"/>
  <c r="C44" i="20"/>
  <c r="B44" i="20"/>
  <c r="E44" i="21"/>
  <c r="C44" i="25"/>
  <c r="I44" i="25"/>
  <c r="C45" i="20"/>
  <c r="B45" i="20"/>
  <c r="E45" i="21"/>
  <c r="C45" i="25"/>
  <c r="I45" i="25"/>
  <c r="E46" i="21"/>
  <c r="C46" i="25"/>
  <c r="I46" i="25"/>
  <c r="C47" i="20"/>
  <c r="B47" i="20"/>
  <c r="E47" i="21"/>
  <c r="C47" i="25"/>
  <c r="I47" i="25"/>
  <c r="C48" i="20"/>
  <c r="B48" i="20"/>
  <c r="E48" i="21"/>
  <c r="C48" i="25"/>
  <c r="I48" i="25"/>
  <c r="C49" i="20"/>
  <c r="B49" i="20"/>
  <c r="E49" i="21"/>
  <c r="C49" i="25"/>
  <c r="I49" i="25"/>
  <c r="C50" i="20"/>
  <c r="B50" i="20"/>
  <c r="E50" i="21"/>
  <c r="C50" i="25"/>
  <c r="I50" i="25"/>
  <c r="C51" i="20"/>
  <c r="B51" i="20"/>
  <c r="E51" i="21"/>
  <c r="C51" i="25"/>
  <c r="I51" i="25"/>
  <c r="C52" i="20"/>
  <c r="B52" i="20"/>
  <c r="E52" i="21"/>
  <c r="C52" i="25"/>
  <c r="I52" i="25"/>
  <c r="C53" i="20"/>
  <c r="B53" i="20"/>
  <c r="E53" i="21"/>
  <c r="C53" i="25"/>
  <c r="I53" i="25"/>
  <c r="E54" i="21"/>
  <c r="I54" i="25"/>
  <c r="E55" i="21"/>
  <c r="I55" i="25"/>
  <c r="C56" i="20"/>
  <c r="B56" i="20"/>
  <c r="E56" i="21"/>
  <c r="I56" i="25"/>
  <c r="C57" i="20"/>
  <c r="B57" i="20"/>
  <c r="E57" i="21"/>
  <c r="B57" i="25"/>
  <c r="C57" i="25"/>
  <c r="I57" i="25"/>
  <c r="E58" i="21"/>
  <c r="E59" i="21"/>
  <c r="E60" i="21"/>
  <c r="D61" i="20"/>
  <c r="C61" i="20"/>
  <c r="B61" i="20"/>
  <c r="I61" i="25"/>
  <c r="E62" i="21"/>
  <c r="C63" i="20"/>
  <c r="B63" i="20"/>
  <c r="E63" i="21"/>
  <c r="C63" i="25"/>
  <c r="I63" i="25"/>
  <c r="C64" i="20"/>
  <c r="B64" i="20"/>
  <c r="E64" i="20"/>
  <c r="F64" i="20"/>
  <c r="E64" i="21"/>
  <c r="I64" i="25"/>
  <c r="C65" i="20"/>
  <c r="B65" i="20"/>
  <c r="E65" i="21"/>
  <c r="C65" i="25"/>
  <c r="I65" i="25"/>
  <c r="E66" i="21"/>
  <c r="D67" i="20"/>
  <c r="C67" i="20"/>
  <c r="B67" i="20"/>
  <c r="E67" i="21"/>
  <c r="C67" i="25"/>
  <c r="I67" i="25"/>
  <c r="C68" i="20"/>
  <c r="B68" i="20"/>
  <c r="E68" i="21"/>
  <c r="B68" i="25"/>
  <c r="I68" i="25"/>
  <c r="C69" i="20"/>
  <c r="B69" i="20"/>
  <c r="E69" i="21"/>
  <c r="C69" i="25"/>
  <c r="I69" i="25"/>
  <c r="C70" i="20"/>
  <c r="B70" i="20"/>
  <c r="E70" i="21"/>
  <c r="C70" i="25"/>
  <c r="I70" i="25"/>
  <c r="C71" i="20"/>
  <c r="B71" i="20"/>
  <c r="E71" i="21"/>
  <c r="I71" i="25"/>
  <c r="C73" i="20"/>
  <c r="B73" i="20"/>
  <c r="E73" i="21"/>
  <c r="B73" i="25"/>
  <c r="C73" i="25"/>
  <c r="I73" i="25"/>
  <c r="D74" i="20"/>
  <c r="C74" i="20"/>
  <c r="B74" i="20"/>
  <c r="E74" i="21"/>
  <c r="B74" i="25"/>
  <c r="C74" i="25"/>
  <c r="I74" i="25"/>
  <c r="C75" i="20"/>
  <c r="B75" i="20"/>
  <c r="E75" i="21"/>
  <c r="C75" i="25"/>
  <c r="I75" i="25"/>
  <c r="C76" i="20"/>
  <c r="B76" i="20"/>
  <c r="E76" i="21"/>
  <c r="C76" i="25"/>
  <c r="I76" i="25"/>
  <c r="C77" i="20"/>
  <c r="B77" i="20"/>
  <c r="E77" i="21"/>
  <c r="B77" i="25"/>
  <c r="C77" i="25"/>
  <c r="I77" i="25"/>
  <c r="D78" i="20"/>
  <c r="C78" i="20"/>
  <c r="B78" i="20"/>
  <c r="H78" i="20"/>
  <c r="E78" i="21"/>
  <c r="C78" i="25"/>
  <c r="I78" i="25"/>
  <c r="C79" i="20"/>
  <c r="B79" i="20"/>
  <c r="E79" i="20"/>
  <c r="F79" i="20"/>
  <c r="E79" i="21"/>
  <c r="B79" i="25"/>
  <c r="C79" i="25"/>
  <c r="I79" i="25"/>
  <c r="C80" i="20"/>
  <c r="B80" i="20"/>
  <c r="E80" i="20"/>
  <c r="F80" i="20"/>
  <c r="I80" i="20"/>
  <c r="J80" i="20"/>
  <c r="C80" i="21"/>
  <c r="E80" i="21"/>
  <c r="B80" i="25"/>
  <c r="C80" i="25"/>
  <c r="I80" i="25"/>
  <c r="C81" i="20"/>
  <c r="B81" i="20"/>
  <c r="E81" i="21"/>
  <c r="C81" i="25"/>
  <c r="I81" i="25"/>
  <c r="D82" i="20"/>
  <c r="C82" i="20"/>
  <c r="B82" i="20"/>
  <c r="E82" i="21"/>
  <c r="I82" i="25"/>
  <c r="C83" i="20"/>
  <c r="B83" i="20"/>
  <c r="B83" i="25"/>
  <c r="I83" i="25"/>
  <c r="E84" i="21"/>
  <c r="B84" i="25"/>
  <c r="C84" i="25"/>
  <c r="I84" i="25"/>
  <c r="D5" i="13"/>
  <c r="D6" i="13"/>
  <c r="D7" i="13"/>
  <c r="D8" i="13"/>
  <c r="H99" i="28"/>
  <c r="D9" i="13"/>
  <c r="H100" i="28"/>
  <c r="D10" i="13"/>
  <c r="H101" i="28"/>
  <c r="D11" i="13"/>
  <c r="H102" i="28"/>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4" i="13"/>
  <c r="H99" i="27"/>
  <c r="H103" i="27"/>
  <c r="P99" i="27"/>
  <c r="P100" i="27"/>
  <c r="P101" i="27"/>
  <c r="P102" i="27"/>
  <c r="C86" i="27"/>
  <c r="C177" i="27"/>
  <c r="B177" i="27"/>
  <c r="C85" i="27"/>
  <c r="C176" i="27"/>
  <c r="B176" i="27"/>
  <c r="C84" i="27"/>
  <c r="C175" i="27"/>
  <c r="B175" i="27"/>
  <c r="C83" i="27"/>
  <c r="C174" i="27"/>
  <c r="B174" i="27"/>
  <c r="C82" i="27"/>
  <c r="C173" i="27"/>
  <c r="B173" i="27"/>
  <c r="C81" i="27"/>
  <c r="C172" i="27"/>
  <c r="B172" i="27"/>
  <c r="C80" i="27"/>
  <c r="C171" i="27"/>
  <c r="B171" i="27"/>
  <c r="C79" i="27"/>
  <c r="C170" i="27"/>
  <c r="B170" i="27"/>
  <c r="C78" i="27"/>
  <c r="C169" i="27"/>
  <c r="B169" i="27"/>
  <c r="C77" i="27"/>
  <c r="C168" i="27"/>
  <c r="B168" i="27"/>
  <c r="C76" i="27"/>
  <c r="C167" i="27"/>
  <c r="B167" i="27"/>
  <c r="C75" i="27"/>
  <c r="C166" i="27"/>
  <c r="B166" i="27"/>
  <c r="C74" i="27"/>
  <c r="C165" i="27"/>
  <c r="B74" i="27"/>
  <c r="B165" i="27"/>
  <c r="C73" i="27"/>
  <c r="C164" i="27"/>
  <c r="B164" i="27"/>
  <c r="C72" i="27"/>
  <c r="C163" i="27"/>
  <c r="B163" i="27"/>
  <c r="C71" i="27"/>
  <c r="C162" i="27"/>
  <c r="B162" i="27"/>
  <c r="C70" i="27"/>
  <c r="C161" i="27"/>
  <c r="B161" i="27"/>
  <c r="C69" i="27"/>
  <c r="C160" i="27"/>
  <c r="B160" i="27"/>
  <c r="C68" i="27"/>
  <c r="C159" i="27"/>
  <c r="B159" i="27"/>
  <c r="C67" i="27"/>
  <c r="C158" i="27"/>
  <c r="B158" i="27"/>
  <c r="C66" i="27"/>
  <c r="C157" i="27"/>
  <c r="B157" i="27"/>
  <c r="C65" i="27"/>
  <c r="C156" i="27"/>
  <c r="B156" i="27"/>
  <c r="C64" i="27"/>
  <c r="C155" i="27"/>
  <c r="B155" i="27"/>
  <c r="C63" i="27"/>
  <c r="C154" i="27"/>
  <c r="B154" i="27"/>
  <c r="C62" i="27"/>
  <c r="C153" i="27"/>
  <c r="B153" i="27"/>
  <c r="C61" i="27"/>
  <c r="C152" i="27"/>
  <c r="B152" i="27"/>
  <c r="C60" i="27"/>
  <c r="C151" i="27"/>
  <c r="B151" i="27"/>
  <c r="C59" i="27"/>
  <c r="C150" i="27"/>
  <c r="B150" i="27"/>
  <c r="C58" i="27"/>
  <c r="C149" i="27"/>
  <c r="B149" i="27"/>
  <c r="C57" i="27"/>
  <c r="C148" i="27"/>
  <c r="B148" i="27"/>
  <c r="C56" i="27"/>
  <c r="C147" i="27"/>
  <c r="B147" i="27"/>
  <c r="C55" i="27"/>
  <c r="C146" i="27"/>
  <c r="B146" i="27"/>
  <c r="C54" i="27"/>
  <c r="C145" i="27"/>
  <c r="B145" i="27"/>
  <c r="C53" i="27"/>
  <c r="C144" i="27"/>
  <c r="B144" i="27"/>
  <c r="C52" i="27"/>
  <c r="C143" i="27"/>
  <c r="B143" i="27"/>
  <c r="C51" i="27"/>
  <c r="C142" i="27"/>
  <c r="B142" i="27"/>
  <c r="C50" i="27"/>
  <c r="C141" i="27"/>
  <c r="B141" i="27"/>
  <c r="C49" i="27"/>
  <c r="C140" i="27"/>
  <c r="B140" i="27"/>
  <c r="C48" i="27"/>
  <c r="C139" i="27"/>
  <c r="B139" i="27"/>
  <c r="C47" i="27"/>
  <c r="C138" i="27"/>
  <c r="B138" i="27"/>
  <c r="C46" i="27"/>
  <c r="C137" i="27"/>
  <c r="B137" i="27"/>
  <c r="C45" i="27"/>
  <c r="C136" i="27"/>
  <c r="B136" i="27"/>
  <c r="C44" i="27"/>
  <c r="C135" i="27"/>
  <c r="B135" i="27"/>
  <c r="C43" i="27"/>
  <c r="C134" i="27"/>
  <c r="B134" i="27"/>
  <c r="C42" i="27"/>
  <c r="C133" i="27"/>
  <c r="B133" i="27"/>
  <c r="C41" i="27"/>
  <c r="C132" i="27"/>
  <c r="B132" i="27"/>
  <c r="C40" i="27"/>
  <c r="C131" i="27"/>
  <c r="B131" i="27"/>
  <c r="C130" i="27"/>
  <c r="B130" i="27"/>
  <c r="C38" i="27"/>
  <c r="C129" i="27"/>
  <c r="B129" i="27"/>
  <c r="C37" i="27"/>
  <c r="C128" i="27"/>
  <c r="B128" i="27"/>
  <c r="C36" i="27"/>
  <c r="C127" i="27"/>
  <c r="B127" i="27"/>
  <c r="C35" i="27"/>
  <c r="C126" i="27"/>
  <c r="B126" i="27"/>
  <c r="C34" i="27"/>
  <c r="C125" i="27"/>
  <c r="B125" i="27"/>
  <c r="C33" i="27"/>
  <c r="C124" i="27"/>
  <c r="B124" i="27"/>
  <c r="C32" i="27"/>
  <c r="C123" i="27"/>
  <c r="B123" i="27"/>
  <c r="C31" i="27"/>
  <c r="C122" i="27"/>
  <c r="B122" i="27"/>
  <c r="C30" i="27"/>
  <c r="C121" i="27"/>
  <c r="B121" i="27"/>
  <c r="C29" i="27"/>
  <c r="C120" i="27"/>
  <c r="B120" i="27"/>
  <c r="C28" i="27"/>
  <c r="C119" i="27"/>
  <c r="B119" i="27"/>
  <c r="C27" i="27"/>
  <c r="C118" i="27"/>
  <c r="B118" i="27"/>
  <c r="C26" i="27"/>
  <c r="C117" i="27"/>
  <c r="B117" i="27"/>
  <c r="C25" i="27"/>
  <c r="C116" i="27"/>
  <c r="B116" i="27"/>
  <c r="C24" i="27"/>
  <c r="C115" i="27"/>
  <c r="B115" i="27"/>
  <c r="C23" i="27"/>
  <c r="C114" i="27"/>
  <c r="B114" i="27"/>
  <c r="C22" i="27"/>
  <c r="C113" i="27"/>
  <c r="B113" i="27"/>
  <c r="C21" i="27"/>
  <c r="C112" i="27"/>
  <c r="B112" i="27"/>
  <c r="C20" i="27"/>
  <c r="C111" i="27"/>
  <c r="B111" i="27"/>
  <c r="C19" i="27"/>
  <c r="C110" i="27"/>
  <c r="B110" i="27"/>
  <c r="C18" i="27"/>
  <c r="C109" i="27"/>
  <c r="B109" i="27"/>
  <c r="C17" i="27"/>
  <c r="C108" i="27"/>
  <c r="B108" i="27"/>
  <c r="C16" i="27"/>
  <c r="C107" i="27"/>
  <c r="B107" i="27"/>
  <c r="C15" i="27"/>
  <c r="C106" i="27"/>
  <c r="B106" i="27"/>
  <c r="C14" i="27"/>
  <c r="C105" i="27"/>
  <c r="B105" i="27"/>
  <c r="C13" i="27"/>
  <c r="C104" i="27"/>
  <c r="B104" i="27"/>
  <c r="C12" i="27"/>
  <c r="C103" i="27"/>
  <c r="B103" i="27"/>
  <c r="C11" i="27"/>
  <c r="C102" i="27"/>
  <c r="B102" i="27"/>
  <c r="C10" i="27"/>
  <c r="C101" i="27"/>
  <c r="B101" i="27"/>
  <c r="C9" i="27"/>
  <c r="C100" i="27"/>
  <c r="B100" i="27"/>
  <c r="C8" i="27"/>
  <c r="C99" i="27"/>
  <c r="B99" i="27"/>
  <c r="C7" i="27"/>
  <c r="C98" i="27"/>
  <c r="B98" i="27"/>
  <c r="C6" i="27"/>
  <c r="C97" i="27"/>
  <c r="B97" i="27"/>
  <c r="C5" i="27"/>
  <c r="C96" i="27"/>
  <c r="B96" i="27"/>
  <c r="C4" i="27"/>
  <c r="C95" i="27"/>
  <c r="B95" i="27"/>
  <c r="D5" i="16"/>
  <c r="E5" i="16"/>
  <c r="D17" i="16"/>
  <c r="E17" i="16"/>
  <c r="B96" i="28"/>
  <c r="C5" i="28"/>
  <c r="C96" i="28"/>
  <c r="B97" i="28"/>
  <c r="C6" i="28"/>
  <c r="C97" i="28"/>
  <c r="B98" i="28"/>
  <c r="C7" i="28"/>
  <c r="C98" i="28"/>
  <c r="B99" i="28"/>
  <c r="C8" i="28"/>
  <c r="C99" i="28"/>
  <c r="B100" i="28"/>
  <c r="C9" i="28"/>
  <c r="C100" i="28"/>
  <c r="B101" i="28"/>
  <c r="C10" i="28"/>
  <c r="C101" i="28"/>
  <c r="B102" i="28"/>
  <c r="C11" i="28"/>
  <c r="C102" i="28"/>
  <c r="B103" i="28"/>
  <c r="C12" i="28"/>
  <c r="C103" i="28"/>
  <c r="B104" i="28"/>
  <c r="C13" i="28"/>
  <c r="C104" i="28"/>
  <c r="B105" i="28"/>
  <c r="C14" i="28"/>
  <c r="C105" i="28"/>
  <c r="B106" i="28"/>
  <c r="C15" i="28"/>
  <c r="C106" i="28"/>
  <c r="B107" i="28"/>
  <c r="C16" i="28"/>
  <c r="C107" i="28"/>
  <c r="B108" i="28"/>
  <c r="C17" i="28"/>
  <c r="C108" i="28"/>
  <c r="B109" i="28"/>
  <c r="C18" i="28"/>
  <c r="C109" i="28"/>
  <c r="B110" i="28"/>
  <c r="C19" i="28"/>
  <c r="C110" i="28"/>
  <c r="B111" i="28"/>
  <c r="C20" i="28"/>
  <c r="C111" i="28"/>
  <c r="B112" i="28"/>
  <c r="C21" i="28"/>
  <c r="C112" i="28"/>
  <c r="B113" i="28"/>
  <c r="C22" i="28"/>
  <c r="C113" i="28"/>
  <c r="B114" i="28"/>
  <c r="C23" i="28"/>
  <c r="C114" i="28"/>
  <c r="B115" i="28"/>
  <c r="C24" i="28"/>
  <c r="C115" i="28"/>
  <c r="B116" i="28"/>
  <c r="C25" i="28"/>
  <c r="C116" i="28"/>
  <c r="B117" i="28"/>
  <c r="C26" i="28"/>
  <c r="C117" i="28"/>
  <c r="B118" i="28"/>
  <c r="C27" i="28"/>
  <c r="C118" i="28"/>
  <c r="B119" i="28"/>
  <c r="C28" i="28"/>
  <c r="C119" i="28"/>
  <c r="B120" i="28"/>
  <c r="C29" i="28"/>
  <c r="C120" i="28"/>
  <c r="B121" i="28"/>
  <c r="C30" i="28"/>
  <c r="C121" i="28"/>
  <c r="B122" i="28"/>
  <c r="C31" i="28"/>
  <c r="C122" i="28"/>
  <c r="B123" i="28"/>
  <c r="C32" i="28"/>
  <c r="C123" i="28"/>
  <c r="B124" i="28"/>
  <c r="C33" i="28"/>
  <c r="C124" i="28"/>
  <c r="B125" i="28"/>
  <c r="C34" i="28"/>
  <c r="C125" i="28"/>
  <c r="B126" i="28"/>
  <c r="C35" i="28"/>
  <c r="C126" i="28"/>
  <c r="B127" i="28"/>
  <c r="C36" i="28"/>
  <c r="C127" i="28"/>
  <c r="B128" i="28"/>
  <c r="C37" i="28"/>
  <c r="C128" i="28"/>
  <c r="B129" i="28"/>
  <c r="C38" i="28"/>
  <c r="C129" i="28"/>
  <c r="B130" i="28"/>
  <c r="C130" i="28"/>
  <c r="B131" i="28"/>
  <c r="C40" i="28"/>
  <c r="C131" i="28"/>
  <c r="B132" i="28"/>
  <c r="C41" i="28"/>
  <c r="C132" i="28"/>
  <c r="B133" i="28"/>
  <c r="C42" i="28"/>
  <c r="C133" i="28"/>
  <c r="B134" i="28"/>
  <c r="C43" i="28"/>
  <c r="C134" i="28"/>
  <c r="B135" i="28"/>
  <c r="C44" i="28"/>
  <c r="C135" i="28"/>
  <c r="B136" i="28"/>
  <c r="C45" i="28"/>
  <c r="C136" i="28"/>
  <c r="B137" i="28"/>
  <c r="C46" i="28"/>
  <c r="C137" i="28"/>
  <c r="B138" i="28"/>
  <c r="C47" i="28"/>
  <c r="C138" i="28"/>
  <c r="B139" i="28"/>
  <c r="C48" i="28"/>
  <c r="C139" i="28"/>
  <c r="B140" i="28"/>
  <c r="C49" i="28"/>
  <c r="C140" i="28"/>
  <c r="B141" i="28"/>
  <c r="C50" i="28"/>
  <c r="C141" i="28"/>
  <c r="B142" i="28"/>
  <c r="C51" i="28"/>
  <c r="C142" i="28"/>
  <c r="B143" i="28"/>
  <c r="C52" i="28"/>
  <c r="C143" i="28"/>
  <c r="B144" i="28"/>
  <c r="C53" i="28"/>
  <c r="C144" i="28"/>
  <c r="B145" i="28"/>
  <c r="C54" i="28"/>
  <c r="C145" i="28"/>
  <c r="B146" i="28"/>
  <c r="C55" i="28"/>
  <c r="C146" i="28"/>
  <c r="B147" i="28"/>
  <c r="C56" i="28"/>
  <c r="C147" i="28"/>
  <c r="B148" i="28"/>
  <c r="C57" i="28"/>
  <c r="C148" i="28"/>
  <c r="B149" i="28"/>
  <c r="C58" i="28"/>
  <c r="C149" i="28"/>
  <c r="B150" i="28"/>
  <c r="C59" i="28"/>
  <c r="C150" i="28"/>
  <c r="B151" i="28"/>
  <c r="C60" i="28"/>
  <c r="C151" i="28"/>
  <c r="B152" i="28"/>
  <c r="C61" i="28"/>
  <c r="C152" i="28"/>
  <c r="B153" i="28"/>
  <c r="C62" i="28"/>
  <c r="C153" i="28"/>
  <c r="B154" i="28"/>
  <c r="C63" i="28"/>
  <c r="C154" i="28"/>
  <c r="B155" i="28"/>
  <c r="C64" i="28"/>
  <c r="C155" i="28"/>
  <c r="B156" i="28"/>
  <c r="C65" i="28"/>
  <c r="C156" i="28"/>
  <c r="B157" i="28"/>
  <c r="C66" i="28"/>
  <c r="C157" i="28"/>
  <c r="B158" i="28"/>
  <c r="C67" i="28"/>
  <c r="C158" i="28"/>
  <c r="B159" i="28"/>
  <c r="C68" i="28"/>
  <c r="C159" i="28"/>
  <c r="B160" i="28"/>
  <c r="C69" i="28"/>
  <c r="C160" i="28"/>
  <c r="B161" i="28"/>
  <c r="C70" i="28"/>
  <c r="C161" i="28"/>
  <c r="B162" i="28"/>
  <c r="C71" i="28"/>
  <c r="C162" i="28"/>
  <c r="B163" i="28"/>
  <c r="C72" i="28"/>
  <c r="C163" i="28"/>
  <c r="B164" i="28"/>
  <c r="C73" i="28"/>
  <c r="C164" i="28"/>
  <c r="B74" i="28"/>
  <c r="B165" i="28"/>
  <c r="C74" i="28"/>
  <c r="C165" i="28"/>
  <c r="B166" i="28"/>
  <c r="C75" i="28"/>
  <c r="C166" i="28"/>
  <c r="B167" i="28"/>
  <c r="C76" i="28"/>
  <c r="C167" i="28"/>
  <c r="B168" i="28"/>
  <c r="C77" i="28"/>
  <c r="C168" i="28"/>
  <c r="B169" i="28"/>
  <c r="C78" i="28"/>
  <c r="C169" i="28"/>
  <c r="B170" i="28"/>
  <c r="C79" i="28"/>
  <c r="C170" i="28"/>
  <c r="B171" i="28"/>
  <c r="C80" i="28"/>
  <c r="C171" i="28"/>
  <c r="B172" i="28"/>
  <c r="C81" i="28"/>
  <c r="C172" i="28"/>
  <c r="B173" i="28"/>
  <c r="C82" i="28"/>
  <c r="C173" i="28"/>
  <c r="B174" i="28"/>
  <c r="C83" i="28"/>
  <c r="C174" i="28"/>
  <c r="B175" i="28"/>
  <c r="C84" i="28"/>
  <c r="C175" i="28"/>
  <c r="B176" i="28"/>
  <c r="C85" i="28"/>
  <c r="C176" i="28"/>
  <c r="B177" i="28"/>
  <c r="C86" i="28"/>
  <c r="C177" i="28"/>
  <c r="C4" i="28"/>
  <c r="C95" i="28"/>
  <c r="B95" i="28"/>
  <c r="D18" i="14"/>
  <c r="E18" i="14"/>
  <c r="D7" i="16"/>
  <c r="E7" i="16"/>
  <c r="C86" i="29"/>
  <c r="C85" i="29"/>
  <c r="C84" i="29"/>
  <c r="C83" i="29"/>
  <c r="C82" i="29"/>
  <c r="C81" i="29"/>
  <c r="C80" i="29"/>
  <c r="C79" i="29"/>
  <c r="C78" i="29"/>
  <c r="C77" i="29"/>
  <c r="C76" i="29"/>
  <c r="C75"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6" i="29"/>
  <c r="C45" i="29"/>
  <c r="C44" i="29"/>
  <c r="C43" i="29"/>
  <c r="C42" i="29"/>
  <c r="C41" i="29"/>
  <c r="C40" i="29"/>
  <c r="C38" i="29"/>
  <c r="C37" i="29"/>
  <c r="C36" i="29"/>
  <c r="C35" i="29"/>
  <c r="C34" i="29"/>
  <c r="C33" i="29"/>
  <c r="C32" i="29"/>
  <c r="C31" i="29"/>
  <c r="C30" i="29"/>
  <c r="C29" i="29"/>
  <c r="C28" i="29"/>
  <c r="C27" i="29"/>
  <c r="C26" i="29"/>
  <c r="C25" i="29"/>
  <c r="C24" i="29"/>
  <c r="C23" i="29"/>
  <c r="C22" i="29"/>
  <c r="C21" i="29"/>
  <c r="C20" i="29"/>
  <c r="C19" i="29"/>
  <c r="C18" i="29"/>
  <c r="C17" i="29"/>
  <c r="C16" i="29"/>
  <c r="C15" i="29"/>
  <c r="C14" i="29"/>
  <c r="C13" i="29"/>
  <c r="C12" i="29"/>
  <c r="C11" i="29"/>
  <c r="C10" i="29"/>
  <c r="C9" i="29"/>
  <c r="C8" i="29"/>
  <c r="C7" i="29"/>
  <c r="C6" i="29"/>
  <c r="C5" i="29"/>
  <c r="C38" i="24"/>
  <c r="C33" i="24"/>
  <c r="C45" i="24"/>
  <c r="F132" i="24"/>
  <c r="F122" i="24"/>
  <c r="F114" i="24"/>
  <c r="F107" i="24"/>
  <c r="F106" i="24"/>
  <c r="F99" i="24"/>
  <c r="F98" i="24"/>
  <c r="F88" i="24"/>
  <c r="F87" i="24"/>
  <c r="F76" i="24"/>
  <c r="F75" i="24"/>
  <c r="E3" i="21"/>
  <c r="E4" i="21"/>
  <c r="E6" i="21"/>
  <c r="E7" i="21"/>
  <c r="E8" i="21"/>
  <c r="E9" i="21"/>
  <c r="E10" i="21"/>
  <c r="E11" i="21"/>
  <c r="E61" i="21"/>
  <c r="E83" i="21"/>
  <c r="E2" i="21"/>
  <c r="C74" i="5"/>
  <c r="A74" i="5"/>
  <c r="C75" i="5"/>
  <c r="A75" i="5"/>
  <c r="C77" i="5"/>
  <c r="A77" i="5"/>
  <c r="C78" i="5"/>
  <c r="A78" i="5"/>
  <c r="C80" i="5"/>
  <c r="A80" i="5"/>
  <c r="C82" i="5"/>
  <c r="A82" i="5"/>
  <c r="C83" i="5"/>
  <c r="A83" i="5"/>
  <c r="C85" i="5"/>
  <c r="A85" i="5"/>
  <c r="C86" i="5"/>
  <c r="A86" i="5"/>
  <c r="B4" i="8"/>
  <c r="B4" i="9"/>
  <c r="F13" i="21"/>
  <c r="J61" i="21"/>
  <c r="F61" i="21"/>
  <c r="D75" i="24"/>
  <c r="E81" i="28"/>
  <c r="D85" i="24"/>
  <c r="D87" i="24"/>
  <c r="D89" i="24"/>
  <c r="D98" i="24"/>
  <c r="D114" i="24"/>
  <c r="D123" i="24"/>
  <c r="D122" i="24"/>
  <c r="D76" i="24"/>
  <c r="E78" i="27"/>
  <c r="D86" i="24"/>
  <c r="D88" i="24"/>
  <c r="D99" i="24"/>
  <c r="G76" i="27"/>
  <c r="D106" i="24"/>
  <c r="D107" i="24"/>
  <c r="D82" i="25"/>
  <c r="F83" i="21"/>
  <c r="C4" i="29"/>
  <c r="E5" i="5"/>
  <c r="D7" i="5"/>
  <c r="E7" i="5"/>
  <c r="D9" i="5"/>
  <c r="D10" i="5"/>
  <c r="D14" i="5"/>
  <c r="E14" i="5"/>
  <c r="D18" i="5"/>
  <c r="E18" i="5"/>
  <c r="D22" i="5"/>
  <c r="E22" i="5"/>
  <c r="D26" i="5"/>
  <c r="E26" i="5"/>
  <c r="A28" i="23"/>
  <c r="D30" i="5"/>
  <c r="E30" i="5"/>
  <c r="A32" i="23"/>
  <c r="D34" i="5"/>
  <c r="E34" i="5"/>
  <c r="A36" i="23"/>
  <c r="D38" i="5"/>
  <c r="E38" i="5"/>
  <c r="A40" i="23"/>
  <c r="E41" i="5"/>
  <c r="D41" i="5"/>
  <c r="D42" i="5"/>
  <c r="E42" i="5"/>
  <c r="A44" i="23"/>
  <c r="E45" i="5"/>
  <c r="D45" i="5"/>
  <c r="E46" i="5"/>
  <c r="D47" i="5"/>
  <c r="E47" i="5"/>
  <c r="A48" i="23"/>
  <c r="E49" i="5"/>
  <c r="D49" i="5"/>
  <c r="D50" i="5"/>
  <c r="E50" i="5"/>
  <c r="A52" i="23"/>
  <c r="E53" i="5"/>
  <c r="D53" i="5"/>
  <c r="E54" i="5"/>
  <c r="D55" i="5"/>
  <c r="E55" i="5"/>
  <c r="A56" i="23"/>
  <c r="E57" i="5"/>
  <c r="D57" i="5"/>
  <c r="D58" i="5"/>
  <c r="E58" i="5"/>
  <c r="A60" i="23"/>
  <c r="E61" i="5"/>
  <c r="D61" i="5"/>
  <c r="E62" i="5"/>
  <c r="D63" i="5"/>
  <c r="E63" i="5"/>
  <c r="A64" i="23"/>
  <c r="D65" i="5"/>
  <c r="D66" i="5"/>
  <c r="E66" i="5"/>
  <c r="D67" i="5"/>
  <c r="A68" i="23"/>
  <c r="D69" i="5"/>
  <c r="D70" i="5"/>
  <c r="E70" i="5"/>
  <c r="A72" i="23"/>
  <c r="D74" i="5"/>
  <c r="E74" i="5"/>
  <c r="D75" i="5"/>
  <c r="D77" i="5"/>
  <c r="E77" i="5"/>
  <c r="D78" i="5"/>
  <c r="E78" i="5"/>
  <c r="D82" i="5"/>
  <c r="E82" i="5"/>
  <c r="D83" i="5"/>
  <c r="E85" i="5"/>
  <c r="D4" i="5"/>
  <c r="E4" i="5"/>
  <c r="C5" i="5"/>
  <c r="C7" i="5"/>
  <c r="C9" i="5"/>
  <c r="A9" i="5"/>
  <c r="C10" i="5"/>
  <c r="C14" i="5"/>
  <c r="A14" i="5"/>
  <c r="C15" i="5"/>
  <c r="C17" i="5"/>
  <c r="C18" i="5"/>
  <c r="C19" i="5"/>
  <c r="A19" i="5"/>
  <c r="C21" i="5"/>
  <c r="C22" i="5"/>
  <c r="C23" i="5"/>
  <c r="C25" i="5"/>
  <c r="C26" i="5"/>
  <c r="C27" i="5"/>
  <c r="C29" i="5"/>
  <c r="C30" i="5"/>
  <c r="A30" i="5"/>
  <c r="C31" i="5"/>
  <c r="C33" i="5"/>
  <c r="C34" i="5"/>
  <c r="C35" i="5"/>
  <c r="A35" i="5"/>
  <c r="C37" i="5"/>
  <c r="C38" i="5"/>
  <c r="C39" i="5"/>
  <c r="C41" i="5"/>
  <c r="C42" i="5"/>
  <c r="C43" i="5"/>
  <c r="C45" i="5"/>
  <c r="C46" i="5"/>
  <c r="A46" i="5"/>
  <c r="C47" i="5"/>
  <c r="C49" i="5"/>
  <c r="C50" i="5"/>
  <c r="C51" i="5"/>
  <c r="A51" i="5"/>
  <c r="C53" i="5"/>
  <c r="C54" i="5"/>
  <c r="C55" i="5"/>
  <c r="C57" i="5"/>
  <c r="C58" i="5"/>
  <c r="C59" i="5"/>
  <c r="C61" i="5"/>
  <c r="C62" i="5"/>
  <c r="A62" i="5"/>
  <c r="C63" i="5"/>
  <c r="C65" i="5"/>
  <c r="C66" i="5"/>
  <c r="C67" i="5"/>
  <c r="A67" i="5"/>
  <c r="C69" i="5"/>
  <c r="C70" i="5"/>
  <c r="C71" i="5"/>
  <c r="C4" i="5"/>
  <c r="A4" i="5"/>
  <c r="A2" i="9"/>
  <c r="A3" i="9"/>
  <c r="A4" i="9"/>
  <c r="A1" i="9"/>
  <c r="A5" i="23"/>
  <c r="A7" i="23"/>
  <c r="A9" i="23"/>
  <c r="A10" i="23"/>
  <c r="A14" i="23"/>
  <c r="A15" i="23"/>
  <c r="A17" i="23"/>
  <c r="A18" i="23"/>
  <c r="A19" i="23"/>
  <c r="A21" i="23"/>
  <c r="A22" i="23"/>
  <c r="A23" i="23"/>
  <c r="A25" i="23"/>
  <c r="A26" i="23"/>
  <c r="A27" i="23"/>
  <c r="A29" i="23"/>
  <c r="A30" i="23"/>
  <c r="A31" i="23"/>
  <c r="A33" i="23"/>
  <c r="A34" i="23"/>
  <c r="A35" i="23"/>
  <c r="A37" i="23"/>
  <c r="A38" i="23"/>
  <c r="A39" i="23"/>
  <c r="A41" i="23"/>
  <c r="A42" i="23"/>
  <c r="A43" i="23"/>
  <c r="A45" i="23"/>
  <c r="A46" i="23"/>
  <c r="A47" i="23"/>
  <c r="A49" i="23"/>
  <c r="A50" i="23"/>
  <c r="A51" i="23"/>
  <c r="A53" i="23"/>
  <c r="A54" i="23"/>
  <c r="A55" i="23"/>
  <c r="A57" i="23"/>
  <c r="A58" i="23"/>
  <c r="A59" i="23"/>
  <c r="A61" i="23"/>
  <c r="A62" i="23"/>
  <c r="A63" i="23"/>
  <c r="A65" i="23"/>
  <c r="A66" i="23"/>
  <c r="A67" i="23"/>
  <c r="A69" i="23"/>
  <c r="A70" i="23"/>
  <c r="A71" i="23"/>
  <c r="A4" i="23"/>
  <c r="B86" i="28"/>
  <c r="B85" i="28"/>
  <c r="B84" i="28"/>
  <c r="B83" i="28"/>
  <c r="B82" i="28"/>
  <c r="B81" i="28"/>
  <c r="B80" i="28"/>
  <c r="B79" i="28"/>
  <c r="B78" i="28"/>
  <c r="B77" i="28"/>
  <c r="B76" i="28"/>
  <c r="B75" i="28"/>
  <c r="B73" i="28"/>
  <c r="B86" i="29"/>
  <c r="B85" i="29"/>
  <c r="B84" i="29"/>
  <c r="B83" i="29"/>
  <c r="B82" i="29"/>
  <c r="B81" i="29"/>
  <c r="B80" i="29"/>
  <c r="B79" i="29"/>
  <c r="B78" i="29"/>
  <c r="B77" i="29"/>
  <c r="B76" i="29"/>
  <c r="B75" i="29"/>
  <c r="B73" i="29"/>
  <c r="B72" i="29"/>
  <c r="B71" i="29"/>
  <c r="A71" i="5"/>
  <c r="B70" i="29"/>
  <c r="A70" i="5"/>
  <c r="B69" i="29"/>
  <c r="A69" i="5"/>
  <c r="B68" i="29"/>
  <c r="B67" i="29"/>
  <c r="B66" i="29"/>
  <c r="A66" i="5"/>
  <c r="B65" i="29"/>
  <c r="A65" i="5"/>
  <c r="B64" i="29"/>
  <c r="B63" i="29"/>
  <c r="A63" i="5"/>
  <c r="B62" i="29"/>
  <c r="B61" i="29"/>
  <c r="A61" i="5"/>
  <c r="B60" i="29"/>
  <c r="B59" i="29"/>
  <c r="A59" i="5"/>
  <c r="B58" i="29"/>
  <c r="A58" i="5"/>
  <c r="B57" i="29"/>
  <c r="A57" i="5"/>
  <c r="B56" i="29"/>
  <c r="B55" i="29"/>
  <c r="A55" i="5"/>
  <c r="B54" i="29"/>
  <c r="A54" i="5"/>
  <c r="B53" i="29"/>
  <c r="A53" i="5"/>
  <c r="B52" i="29"/>
  <c r="B51" i="29"/>
  <c r="B50" i="29"/>
  <c r="A50" i="5"/>
  <c r="B49" i="29"/>
  <c r="A49" i="5"/>
  <c r="B48" i="29"/>
  <c r="B47" i="29"/>
  <c r="A47" i="5"/>
  <c r="B46" i="29"/>
  <c r="B45" i="29"/>
  <c r="A45" i="5"/>
  <c r="B44" i="29"/>
  <c r="B43" i="29"/>
  <c r="A43" i="5"/>
  <c r="B42" i="29"/>
  <c r="A42" i="5"/>
  <c r="B41" i="29"/>
  <c r="A41" i="5"/>
  <c r="B40" i="29"/>
  <c r="B39" i="29"/>
  <c r="A39" i="5"/>
  <c r="B38" i="29"/>
  <c r="A38" i="5"/>
  <c r="B37" i="29"/>
  <c r="A37" i="5"/>
  <c r="B36" i="29"/>
  <c r="B35" i="29"/>
  <c r="B34" i="29"/>
  <c r="A34" i="5"/>
  <c r="B33" i="29"/>
  <c r="A33" i="5"/>
  <c r="B32" i="29"/>
  <c r="B31" i="29"/>
  <c r="A31" i="5"/>
  <c r="B30" i="29"/>
  <c r="B29" i="29"/>
  <c r="A29" i="5"/>
  <c r="B28" i="29"/>
  <c r="B27" i="29"/>
  <c r="A27" i="5"/>
  <c r="B26" i="29"/>
  <c r="A26" i="5"/>
  <c r="B25" i="29"/>
  <c r="A25" i="5"/>
  <c r="B24" i="29"/>
  <c r="B23" i="29"/>
  <c r="A23" i="5"/>
  <c r="B22" i="29"/>
  <c r="A22" i="5"/>
  <c r="B21" i="29"/>
  <c r="A21" i="5"/>
  <c r="B20" i="29"/>
  <c r="B19" i="29"/>
  <c r="B18" i="29"/>
  <c r="A18" i="5"/>
  <c r="B17" i="29"/>
  <c r="A17" i="5"/>
  <c r="B16" i="29"/>
  <c r="B15" i="29"/>
  <c r="A15" i="5"/>
  <c r="B14" i="29"/>
  <c r="B13" i="29"/>
  <c r="B12" i="29"/>
  <c r="B11" i="29"/>
  <c r="B10" i="29"/>
  <c r="A10" i="5"/>
  <c r="B9" i="29"/>
  <c r="B8" i="29"/>
  <c r="B7" i="29"/>
  <c r="A7" i="5"/>
  <c r="B6" i="29"/>
  <c r="B5" i="29"/>
  <c r="A5" i="5"/>
  <c r="B4" i="29"/>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B8" i="28"/>
  <c r="B7" i="28"/>
  <c r="B6" i="28"/>
  <c r="B5" i="28"/>
  <c r="B4" i="28"/>
  <c r="D4" i="18"/>
  <c r="D4" i="17"/>
  <c r="E4" i="18"/>
  <c r="E4" i="17"/>
  <c r="B86" i="27"/>
  <c r="B85" i="27"/>
  <c r="B84" i="27"/>
  <c r="B83" i="27"/>
  <c r="B82" i="27"/>
  <c r="B81" i="27"/>
  <c r="B80" i="27"/>
  <c r="B79" i="27"/>
  <c r="B78" i="27"/>
  <c r="B77" i="27"/>
  <c r="B76" i="27"/>
  <c r="B75"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6" i="27"/>
  <c r="B5" i="27"/>
  <c r="B4" i="27"/>
  <c r="D4" i="15"/>
  <c r="E4" i="15"/>
  <c r="E5" i="13"/>
  <c r="E6" i="13"/>
  <c r="F86" i="23"/>
  <c r="F83" i="23"/>
  <c r="F82" i="23"/>
  <c r="F81" i="23"/>
  <c r="F80" i="23"/>
  <c r="F78" i="23"/>
  <c r="F77" i="23"/>
  <c r="F75" i="23"/>
  <c r="F74" i="23"/>
  <c r="F73" i="23"/>
  <c r="F72" i="23"/>
  <c r="F70" i="23"/>
  <c r="F69" i="23"/>
  <c r="F67" i="23"/>
  <c r="F66" i="23"/>
  <c r="F65" i="23"/>
  <c r="F64" i="23"/>
  <c r="F63" i="23"/>
  <c r="F62" i="23"/>
  <c r="F61" i="23"/>
  <c r="F60" i="23"/>
  <c r="F58" i="23"/>
  <c r="F57" i="23"/>
  <c r="F56" i="23"/>
  <c r="F55" i="23"/>
  <c r="F54" i="23"/>
  <c r="F53" i="23"/>
  <c r="F52" i="23"/>
  <c r="F50" i="23"/>
  <c r="F49" i="23"/>
  <c r="F48" i="23"/>
  <c r="F47" i="23"/>
  <c r="F46" i="23"/>
  <c r="F45" i="23"/>
  <c r="F44"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6" i="23"/>
  <c r="F5" i="23"/>
  <c r="F4" i="23"/>
  <c r="E4" i="13"/>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 i="26"/>
  <c r="A4" i="26"/>
  <c r="A3" i="26"/>
  <c r="A2" i="26"/>
  <c r="D6" i="16"/>
  <c r="E6" i="16"/>
  <c r="D8" i="16"/>
  <c r="E8" i="16"/>
  <c r="D9" i="16"/>
  <c r="E9" i="16"/>
  <c r="D10" i="16"/>
  <c r="E10" i="16"/>
  <c r="D11" i="16"/>
  <c r="E11" i="16"/>
  <c r="D12" i="16"/>
  <c r="E12" i="16"/>
  <c r="D13" i="16"/>
  <c r="E13" i="16"/>
  <c r="D14" i="16"/>
  <c r="E14" i="16"/>
  <c r="D15" i="16"/>
  <c r="E15" i="16"/>
  <c r="D16" i="16"/>
  <c r="E16" i="16"/>
  <c r="D18" i="16"/>
  <c r="E18" i="16"/>
  <c r="D19" i="16"/>
  <c r="E19" i="16"/>
  <c r="D79" i="20"/>
  <c r="D4" i="16"/>
  <c r="E4" i="16"/>
  <c r="N6" i="21"/>
  <c r="N8" i="21"/>
  <c r="L6" i="21"/>
  <c r="L8" i="21"/>
  <c r="I6" i="21"/>
  <c r="I8" i="21"/>
  <c r="M3" i="21"/>
  <c r="M4" i="21"/>
  <c r="M11" i="21"/>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K4" i="21"/>
  <c r="H7" i="21"/>
  <c r="H3" i="21"/>
  <c r="F3" i="21"/>
  <c r="F4" i="21"/>
  <c r="F6" i="21"/>
  <c r="F7" i="21"/>
  <c r="F8" i="21"/>
  <c r="F9" i="21"/>
  <c r="F10" i="21"/>
  <c r="F11" i="21"/>
  <c r="F2" i="21"/>
  <c r="A84" i="25"/>
  <c r="A83" i="25"/>
  <c r="C82" i="25"/>
  <c r="A82" i="25"/>
  <c r="A81" i="25"/>
  <c r="A80" i="25"/>
  <c r="A79" i="25"/>
  <c r="A78" i="25"/>
  <c r="A77" i="25"/>
  <c r="A76" i="25"/>
  <c r="A75" i="25"/>
  <c r="A74" i="25"/>
  <c r="A73" i="25"/>
  <c r="A72" i="25"/>
  <c r="A71" i="25"/>
  <c r="A70" i="25"/>
  <c r="A69" i="25"/>
  <c r="A68" i="25"/>
  <c r="A67" i="25"/>
  <c r="A66" i="25"/>
  <c r="A65" i="25"/>
  <c r="A64"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5" i="25"/>
  <c r="A4" i="25"/>
  <c r="A3" i="25"/>
  <c r="A2" i="25"/>
  <c r="C3" i="20"/>
  <c r="D3" i="20"/>
  <c r="D5" i="14"/>
  <c r="E5" i="14"/>
  <c r="C4" i="20"/>
  <c r="D4" i="20"/>
  <c r="D6" i="14"/>
  <c r="E6" i="14"/>
  <c r="C5" i="20"/>
  <c r="D5" i="20"/>
  <c r="E7" i="13"/>
  <c r="D7" i="14"/>
  <c r="E7" i="14"/>
  <c r="C6" i="20"/>
  <c r="D6" i="20"/>
  <c r="E8" i="13"/>
  <c r="D8" i="14"/>
  <c r="E8" i="14"/>
  <c r="C7" i="20"/>
  <c r="D7" i="20"/>
  <c r="E9" i="13"/>
  <c r="D9" i="14"/>
  <c r="E9" i="14"/>
  <c r="C8" i="20"/>
  <c r="D8" i="20"/>
  <c r="E10" i="13"/>
  <c r="D10" i="14"/>
  <c r="E10" i="14"/>
  <c r="C9" i="20"/>
  <c r="D9" i="20"/>
  <c r="E11" i="13"/>
  <c r="D11" i="14"/>
  <c r="E11" i="14"/>
  <c r="C10" i="20"/>
  <c r="D10" i="20"/>
  <c r="E12" i="13"/>
  <c r="D12" i="14"/>
  <c r="E12" i="14"/>
  <c r="C11" i="20"/>
  <c r="D11" i="20"/>
  <c r="E13" i="13"/>
  <c r="D13" i="14"/>
  <c r="E13" i="14"/>
  <c r="C12" i="20"/>
  <c r="D12" i="20"/>
  <c r="E14" i="13"/>
  <c r="D14" i="14"/>
  <c r="E14" i="14"/>
  <c r="D13" i="20"/>
  <c r="E15" i="13"/>
  <c r="D15" i="14"/>
  <c r="E15" i="14"/>
  <c r="D14" i="20"/>
  <c r="E16" i="13"/>
  <c r="D16" i="14"/>
  <c r="E16" i="14"/>
  <c r="D15" i="20"/>
  <c r="E17" i="13"/>
  <c r="D17" i="14"/>
  <c r="E17" i="14"/>
  <c r="D16" i="20"/>
  <c r="E18" i="13"/>
  <c r="D17" i="20"/>
  <c r="E19" i="13"/>
  <c r="D19" i="14"/>
  <c r="E19" i="14"/>
  <c r="D18" i="20"/>
  <c r="E20" i="13"/>
  <c r="D20" i="14"/>
  <c r="E20" i="14"/>
  <c r="D19" i="20"/>
  <c r="E21" i="13"/>
  <c r="D21" i="14"/>
  <c r="E21" i="14"/>
  <c r="D20" i="20"/>
  <c r="E22" i="13"/>
  <c r="D22" i="14"/>
  <c r="E22" i="14"/>
  <c r="D21" i="20"/>
  <c r="E23" i="13"/>
  <c r="D23" i="14"/>
  <c r="E23" i="14"/>
  <c r="D22" i="20"/>
  <c r="E24" i="13"/>
  <c r="D24" i="14"/>
  <c r="E24" i="14"/>
  <c r="D23" i="20"/>
  <c r="E25" i="13"/>
  <c r="D25" i="14"/>
  <c r="E25" i="14"/>
  <c r="D24" i="20"/>
  <c r="E26" i="13"/>
  <c r="D26" i="14"/>
  <c r="E26" i="14"/>
  <c r="D25" i="20"/>
  <c r="E27" i="13"/>
  <c r="D27" i="14"/>
  <c r="E27" i="14"/>
  <c r="D26" i="20"/>
  <c r="E28" i="13"/>
  <c r="D28" i="14"/>
  <c r="E28" i="14"/>
  <c r="D27" i="20"/>
  <c r="E29" i="13"/>
  <c r="D29" i="14"/>
  <c r="E29" i="14"/>
  <c r="D28" i="20"/>
  <c r="E30" i="13"/>
  <c r="D30" i="14"/>
  <c r="E30" i="14"/>
  <c r="D29" i="20"/>
  <c r="E31" i="13"/>
  <c r="D31" i="14"/>
  <c r="E31" i="14"/>
  <c r="D30" i="20"/>
  <c r="E32" i="13"/>
  <c r="D32" i="14"/>
  <c r="E32" i="14"/>
  <c r="D31" i="20"/>
  <c r="E33" i="13"/>
  <c r="D33" i="14"/>
  <c r="E33" i="14"/>
  <c r="D32" i="20"/>
  <c r="E34" i="13"/>
  <c r="D34" i="14"/>
  <c r="E34" i="14"/>
  <c r="D33" i="20"/>
  <c r="E35" i="13"/>
  <c r="D35" i="14"/>
  <c r="E35" i="14"/>
  <c r="D34" i="20"/>
  <c r="E36" i="13"/>
  <c r="D36" i="14"/>
  <c r="E36" i="14"/>
  <c r="D35" i="20"/>
  <c r="E37" i="13"/>
  <c r="D37" i="14"/>
  <c r="E37" i="14"/>
  <c r="D36" i="20"/>
  <c r="E38" i="13"/>
  <c r="D38" i="14"/>
  <c r="E38" i="14"/>
  <c r="D37" i="20"/>
  <c r="E39" i="13"/>
  <c r="D39" i="14"/>
  <c r="E39" i="14"/>
  <c r="D38" i="20"/>
  <c r="E40" i="13"/>
  <c r="D40" i="14"/>
  <c r="E40" i="14"/>
  <c r="D39" i="20"/>
  <c r="E41" i="13"/>
  <c r="D41" i="14"/>
  <c r="E41" i="14"/>
  <c r="D40" i="20"/>
  <c r="E42" i="13"/>
  <c r="D42" i="14"/>
  <c r="E42" i="14"/>
  <c r="D41" i="20"/>
  <c r="E43" i="13"/>
  <c r="D43" i="14"/>
  <c r="E43" i="14"/>
  <c r="D42" i="20"/>
  <c r="E44" i="13"/>
  <c r="D44" i="14"/>
  <c r="E44" i="14"/>
  <c r="D43" i="20"/>
  <c r="E45" i="13"/>
  <c r="D45" i="14"/>
  <c r="E45" i="14"/>
  <c r="D44" i="20"/>
  <c r="E46" i="13"/>
  <c r="D46" i="14"/>
  <c r="E46" i="14"/>
  <c r="D45" i="20"/>
  <c r="E47" i="13"/>
  <c r="D47" i="14"/>
  <c r="E47" i="14"/>
  <c r="D46" i="20"/>
  <c r="E48" i="13"/>
  <c r="D48" i="14"/>
  <c r="E48" i="14"/>
  <c r="D47" i="20"/>
  <c r="E49" i="13"/>
  <c r="D49" i="14"/>
  <c r="E49" i="14"/>
  <c r="D48" i="20"/>
  <c r="E50" i="13"/>
  <c r="D50" i="14"/>
  <c r="E50" i="14"/>
  <c r="D49" i="20"/>
  <c r="E51" i="13"/>
  <c r="D51" i="14"/>
  <c r="E51" i="14"/>
  <c r="D50" i="20"/>
  <c r="E52" i="13"/>
  <c r="D52" i="14"/>
  <c r="E52" i="14"/>
  <c r="D51" i="20"/>
  <c r="E53" i="13"/>
  <c r="D53" i="14"/>
  <c r="E53" i="14"/>
  <c r="D52" i="20"/>
  <c r="E54" i="13"/>
  <c r="D54" i="14"/>
  <c r="E54" i="14"/>
  <c r="D53" i="20"/>
  <c r="E55" i="13"/>
  <c r="D55" i="14"/>
  <c r="E55" i="14"/>
  <c r="D54" i="20"/>
  <c r="E56" i="13"/>
  <c r="D56" i="14"/>
  <c r="E56" i="14"/>
  <c r="D55" i="20"/>
  <c r="E57" i="13"/>
  <c r="D57" i="14"/>
  <c r="E57" i="14"/>
  <c r="D56" i="20"/>
  <c r="E58" i="13"/>
  <c r="D58" i="14"/>
  <c r="E58" i="14"/>
  <c r="D57" i="20"/>
  <c r="E59" i="13"/>
  <c r="D59" i="14"/>
  <c r="E59" i="14"/>
  <c r="D58" i="20"/>
  <c r="E60" i="13"/>
  <c r="D60" i="14"/>
  <c r="E60" i="14"/>
  <c r="D59" i="20"/>
  <c r="E61" i="13"/>
  <c r="D61" i="14"/>
  <c r="E61" i="14"/>
  <c r="D60" i="20"/>
  <c r="E62" i="13"/>
  <c r="D62" i="14"/>
  <c r="E62" i="14"/>
  <c r="E63" i="13"/>
  <c r="D63" i="14"/>
  <c r="E63" i="14"/>
  <c r="D62" i="20"/>
  <c r="E64" i="13"/>
  <c r="D64" i="14"/>
  <c r="E64" i="14"/>
  <c r="D63" i="20"/>
  <c r="E65" i="13"/>
  <c r="D65" i="14"/>
  <c r="E65" i="14"/>
  <c r="D64" i="20"/>
  <c r="E66" i="13"/>
  <c r="D66" i="14"/>
  <c r="E66" i="14"/>
  <c r="D65" i="20"/>
  <c r="E67" i="13"/>
  <c r="D67" i="14"/>
  <c r="E67" i="14"/>
  <c r="D66" i="20"/>
  <c r="E68" i="13"/>
  <c r="D68" i="14"/>
  <c r="E68" i="14"/>
  <c r="E69" i="13"/>
  <c r="D69" i="14"/>
  <c r="E69" i="14"/>
  <c r="D68" i="20"/>
  <c r="E70" i="13"/>
  <c r="D70" i="14"/>
  <c r="E70" i="14"/>
  <c r="D69" i="20"/>
  <c r="E71" i="13"/>
  <c r="D71" i="14"/>
  <c r="E71" i="14"/>
  <c r="D70" i="20"/>
  <c r="E72" i="13"/>
  <c r="D72" i="14"/>
  <c r="E72" i="14"/>
  <c r="D71" i="20"/>
  <c r="E73" i="13"/>
  <c r="D73" i="14"/>
  <c r="E73" i="14"/>
  <c r="D72" i="20"/>
  <c r="E74" i="13"/>
  <c r="D74" i="14"/>
  <c r="E74" i="14"/>
  <c r="D73" i="20"/>
  <c r="E75" i="13"/>
  <c r="D75" i="14"/>
  <c r="E75" i="14"/>
  <c r="E76" i="13"/>
  <c r="D76" i="14"/>
  <c r="E76" i="14"/>
  <c r="D75" i="20"/>
  <c r="E77" i="13"/>
  <c r="D77" i="14"/>
  <c r="E77" i="14"/>
  <c r="D76" i="20"/>
  <c r="E78" i="13"/>
  <c r="D78" i="14"/>
  <c r="E78" i="14"/>
  <c r="D77" i="20"/>
  <c r="E79" i="13"/>
  <c r="D79" i="14"/>
  <c r="E79" i="14"/>
  <c r="E80" i="13"/>
  <c r="D80" i="14"/>
  <c r="E80" i="14"/>
  <c r="E81" i="13"/>
  <c r="D81" i="14"/>
  <c r="E81" i="14"/>
  <c r="D80" i="20"/>
  <c r="E82" i="13"/>
  <c r="D82" i="14"/>
  <c r="E82" i="14"/>
  <c r="D81" i="20"/>
  <c r="E83" i="13"/>
  <c r="D83" i="14"/>
  <c r="E83" i="14"/>
  <c r="E84" i="13"/>
  <c r="D84" i="14"/>
  <c r="E84" i="14"/>
  <c r="D83" i="20"/>
  <c r="E85" i="13"/>
  <c r="D85" i="14"/>
  <c r="E85" i="14"/>
  <c r="D84" i="20"/>
  <c r="E86" i="13"/>
  <c r="D86" i="14"/>
  <c r="E86" i="14"/>
  <c r="D4" i="14"/>
  <c r="E4" i="14"/>
  <c r="D5" i="18"/>
  <c r="E5" i="18"/>
  <c r="D6"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D134" i="24"/>
  <c r="D135" i="24"/>
  <c r="D133" i="24"/>
  <c r="D126" i="24"/>
  <c r="D125" i="24"/>
  <c r="D127" i="24"/>
  <c r="D116" i="24"/>
  <c r="D115" i="24"/>
  <c r="D117" i="24"/>
  <c r="D109" i="24"/>
  <c r="D108" i="24"/>
  <c r="D101" i="24"/>
  <c r="D78" i="24"/>
  <c r="D77" i="24"/>
  <c r="D79" i="24"/>
  <c r="C76" i="24"/>
  <c r="C75" i="24"/>
  <c r="E67" i="24"/>
  <c r="E66" i="24"/>
  <c r="E65" i="24"/>
  <c r="E64" i="24"/>
  <c r="E63" i="24"/>
  <c r="E62" i="24"/>
  <c r="E61" i="24"/>
  <c r="E60" i="24"/>
  <c r="E59" i="24"/>
  <c r="E58" i="24"/>
  <c r="E57" i="24"/>
  <c r="E56" i="24"/>
  <c r="E55" i="24"/>
  <c r="E54" i="24"/>
  <c r="E53" i="24"/>
  <c r="E52" i="24"/>
  <c r="E51" i="24"/>
  <c r="E50" i="24"/>
  <c r="E49" i="24"/>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B5" i="23"/>
  <c r="B4" i="23"/>
  <c r="B3" i="23"/>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D2" i="20"/>
  <c r="C2" i="20"/>
  <c r="A2" i="20"/>
  <c r="D86" i="18"/>
  <c r="F86" i="18"/>
  <c r="C86" i="18"/>
  <c r="A86" i="18"/>
  <c r="D85" i="18"/>
  <c r="F85" i="18"/>
  <c r="C85" i="18"/>
  <c r="A85" i="18"/>
  <c r="D84" i="18"/>
  <c r="F84" i="18"/>
  <c r="C84" i="18"/>
  <c r="A84" i="18"/>
  <c r="D83" i="18"/>
  <c r="F83" i="18"/>
  <c r="C83" i="18"/>
  <c r="A83" i="18"/>
  <c r="D82" i="18"/>
  <c r="F82" i="18"/>
  <c r="C82" i="18"/>
  <c r="A82" i="18"/>
  <c r="D81" i="18"/>
  <c r="F81" i="18"/>
  <c r="C81" i="18"/>
  <c r="A81" i="18"/>
  <c r="D80" i="18"/>
  <c r="F80" i="18"/>
  <c r="C80" i="18"/>
  <c r="A80" i="18"/>
  <c r="D79" i="18"/>
  <c r="F79" i="18"/>
  <c r="C79" i="18"/>
  <c r="A79" i="18"/>
  <c r="D78" i="18"/>
  <c r="F78" i="18"/>
  <c r="C78" i="18"/>
  <c r="A78" i="18"/>
  <c r="D77" i="18"/>
  <c r="F77" i="18"/>
  <c r="C77" i="18"/>
  <c r="A77" i="18"/>
  <c r="D76" i="18"/>
  <c r="F76" i="18"/>
  <c r="C76" i="18"/>
  <c r="A76" i="18"/>
  <c r="D75" i="18"/>
  <c r="F75" i="18"/>
  <c r="C75" i="18"/>
  <c r="A75" i="18"/>
  <c r="D74" i="18"/>
  <c r="F74" i="18"/>
  <c r="C74" i="18"/>
  <c r="A74" i="18"/>
  <c r="D73" i="18"/>
  <c r="F73" i="18"/>
  <c r="C73" i="18"/>
  <c r="A73" i="18"/>
  <c r="D72" i="18"/>
  <c r="F72" i="18"/>
  <c r="C72" i="18"/>
  <c r="A72" i="18"/>
  <c r="D71" i="18"/>
  <c r="F71" i="18"/>
  <c r="C71" i="18"/>
  <c r="A71" i="18"/>
  <c r="D70" i="18"/>
  <c r="F70" i="18"/>
  <c r="C70" i="18"/>
  <c r="A70" i="18"/>
  <c r="D69" i="18"/>
  <c r="F69" i="18"/>
  <c r="C69" i="18"/>
  <c r="A69" i="18"/>
  <c r="D68" i="18"/>
  <c r="F68" i="18"/>
  <c r="C68" i="18"/>
  <c r="A68" i="18"/>
  <c r="D67" i="18"/>
  <c r="F67" i="18"/>
  <c r="C67" i="18"/>
  <c r="A67" i="18"/>
  <c r="D66" i="18"/>
  <c r="F66" i="18"/>
  <c r="C66" i="18"/>
  <c r="A66" i="18"/>
  <c r="D65" i="18"/>
  <c r="F65" i="18"/>
  <c r="C65" i="18"/>
  <c r="A65" i="18"/>
  <c r="D64" i="18"/>
  <c r="F64" i="18"/>
  <c r="C64" i="18"/>
  <c r="A64" i="18"/>
  <c r="D63" i="18"/>
  <c r="F63" i="18"/>
  <c r="C63" i="18"/>
  <c r="A63" i="18"/>
  <c r="D62" i="18"/>
  <c r="F62" i="18"/>
  <c r="C62" i="18"/>
  <c r="A62" i="18"/>
  <c r="D61" i="18"/>
  <c r="F61" i="18"/>
  <c r="C61" i="18"/>
  <c r="A61" i="18"/>
  <c r="D60" i="18"/>
  <c r="F60" i="18"/>
  <c r="C60" i="18"/>
  <c r="A60" i="18"/>
  <c r="D59" i="18"/>
  <c r="F59" i="18"/>
  <c r="C59" i="18"/>
  <c r="A59" i="18"/>
  <c r="D58" i="18"/>
  <c r="F58" i="18"/>
  <c r="C58" i="18"/>
  <c r="A58" i="18"/>
  <c r="D57" i="18"/>
  <c r="F57" i="18"/>
  <c r="C57" i="18"/>
  <c r="A57" i="18"/>
  <c r="D56" i="18"/>
  <c r="F56" i="18"/>
  <c r="C56" i="18"/>
  <c r="A56" i="18"/>
  <c r="D55" i="18"/>
  <c r="F55" i="18"/>
  <c r="C55" i="18"/>
  <c r="A55" i="18"/>
  <c r="D54" i="18"/>
  <c r="F54" i="18"/>
  <c r="C54" i="18"/>
  <c r="A54" i="18"/>
  <c r="D53" i="18"/>
  <c r="F53" i="18"/>
  <c r="C53" i="18"/>
  <c r="A53" i="18"/>
  <c r="D52" i="18"/>
  <c r="F52" i="18"/>
  <c r="C52" i="18"/>
  <c r="A52" i="18"/>
  <c r="D51" i="18"/>
  <c r="F51" i="18"/>
  <c r="C51" i="18"/>
  <c r="A51" i="18"/>
  <c r="D50" i="18"/>
  <c r="F50" i="18"/>
  <c r="C50" i="18"/>
  <c r="A50" i="18"/>
  <c r="D49" i="18"/>
  <c r="F49" i="18"/>
  <c r="C49" i="18"/>
  <c r="A49" i="18"/>
  <c r="D48" i="18"/>
  <c r="F48" i="18"/>
  <c r="C48" i="18"/>
  <c r="A48" i="18"/>
  <c r="D47" i="18"/>
  <c r="F47" i="18"/>
  <c r="C47" i="18"/>
  <c r="A47" i="18"/>
  <c r="D46" i="18"/>
  <c r="F46" i="18"/>
  <c r="C46" i="18"/>
  <c r="A46" i="18"/>
  <c r="D45" i="18"/>
  <c r="F45" i="18"/>
  <c r="C45" i="18"/>
  <c r="A45" i="18"/>
  <c r="D44" i="18"/>
  <c r="F44" i="18"/>
  <c r="C44" i="18"/>
  <c r="A44" i="18"/>
  <c r="D43" i="18"/>
  <c r="F43" i="18"/>
  <c r="C43" i="18"/>
  <c r="A43" i="18"/>
  <c r="D42" i="18"/>
  <c r="F42" i="18"/>
  <c r="C42" i="18"/>
  <c r="A42" i="18"/>
  <c r="D41" i="18"/>
  <c r="F41" i="18"/>
  <c r="C41" i="18"/>
  <c r="A41" i="18"/>
  <c r="D40" i="18"/>
  <c r="F40" i="18"/>
  <c r="C40" i="18"/>
  <c r="A40" i="18"/>
  <c r="D39" i="18"/>
  <c r="F39" i="18"/>
  <c r="C39" i="18"/>
  <c r="A39" i="18"/>
  <c r="D38" i="18"/>
  <c r="F38" i="18"/>
  <c r="C38" i="18"/>
  <c r="A38" i="18"/>
  <c r="D37" i="18"/>
  <c r="F37" i="18"/>
  <c r="C37" i="18"/>
  <c r="A37" i="18"/>
  <c r="D36" i="18"/>
  <c r="F36" i="18"/>
  <c r="C36" i="18"/>
  <c r="A36" i="18"/>
  <c r="D35" i="18"/>
  <c r="F35" i="18"/>
  <c r="C35" i="18"/>
  <c r="A35" i="18"/>
  <c r="D34" i="18"/>
  <c r="F34" i="18"/>
  <c r="C34" i="18"/>
  <c r="A34" i="18"/>
  <c r="D33" i="18"/>
  <c r="F33" i="18"/>
  <c r="C33" i="18"/>
  <c r="A33" i="18"/>
  <c r="D32" i="18"/>
  <c r="F32" i="18"/>
  <c r="C32" i="18"/>
  <c r="A32" i="18"/>
  <c r="D31" i="18"/>
  <c r="F31" i="18"/>
  <c r="C31" i="18"/>
  <c r="A31" i="18"/>
  <c r="D30" i="18"/>
  <c r="F30" i="18"/>
  <c r="C30" i="18"/>
  <c r="A30" i="18"/>
  <c r="D29" i="18"/>
  <c r="F29" i="18"/>
  <c r="C29" i="18"/>
  <c r="A29" i="18"/>
  <c r="D28" i="18"/>
  <c r="F28" i="18"/>
  <c r="C28" i="18"/>
  <c r="A28" i="18"/>
  <c r="D27" i="18"/>
  <c r="F27" i="18"/>
  <c r="C27" i="18"/>
  <c r="A27" i="18"/>
  <c r="D26" i="18"/>
  <c r="F26" i="18"/>
  <c r="C26" i="18"/>
  <c r="A26" i="18"/>
  <c r="D25" i="18"/>
  <c r="F25" i="18"/>
  <c r="C25" i="18"/>
  <c r="A25" i="18"/>
  <c r="D24" i="18"/>
  <c r="F24" i="18"/>
  <c r="C24" i="18"/>
  <c r="A24" i="18"/>
  <c r="D23" i="18"/>
  <c r="F23" i="18"/>
  <c r="C23" i="18"/>
  <c r="A23" i="18"/>
  <c r="D22" i="18"/>
  <c r="F22" i="18"/>
  <c r="C22" i="18"/>
  <c r="A22" i="18"/>
  <c r="D21" i="18"/>
  <c r="F21" i="18"/>
  <c r="C21" i="18"/>
  <c r="A21" i="18"/>
  <c r="D20" i="18"/>
  <c r="F20" i="18"/>
  <c r="C20" i="18"/>
  <c r="A20" i="18"/>
  <c r="D19" i="18"/>
  <c r="F19" i="18"/>
  <c r="C19" i="18"/>
  <c r="A19" i="18"/>
  <c r="D18" i="18"/>
  <c r="F18" i="18"/>
  <c r="C18" i="18"/>
  <c r="A18" i="18"/>
  <c r="D17" i="18"/>
  <c r="F17" i="18"/>
  <c r="C17" i="18"/>
  <c r="A17" i="18"/>
  <c r="D16" i="18"/>
  <c r="F16" i="18"/>
  <c r="C16" i="18"/>
  <c r="A16" i="18"/>
  <c r="D15" i="18"/>
  <c r="F15" i="18"/>
  <c r="C15" i="18"/>
  <c r="A15" i="18"/>
  <c r="D14" i="18"/>
  <c r="F14" i="18"/>
  <c r="C14" i="18"/>
  <c r="A14" i="18"/>
  <c r="D13" i="18"/>
  <c r="F13" i="18"/>
  <c r="C13" i="18"/>
  <c r="A13" i="18"/>
  <c r="D12" i="18"/>
  <c r="F12" i="18"/>
  <c r="C12" i="18"/>
  <c r="A12" i="18"/>
  <c r="D11" i="18"/>
  <c r="F11" i="18"/>
  <c r="C11" i="18"/>
  <c r="A11" i="18"/>
  <c r="D10" i="18"/>
  <c r="F10" i="18"/>
  <c r="C10" i="18"/>
  <c r="A10" i="18"/>
  <c r="D9" i="18"/>
  <c r="F9" i="18"/>
  <c r="C9" i="18"/>
  <c r="A9" i="18"/>
  <c r="D8" i="18"/>
  <c r="F8" i="18"/>
  <c r="C8" i="18"/>
  <c r="A8" i="18"/>
  <c r="D7" i="18"/>
  <c r="F7" i="18"/>
  <c r="C7" i="18"/>
  <c r="A7" i="18"/>
  <c r="F6" i="18"/>
  <c r="C6" i="18"/>
  <c r="A6" i="18"/>
  <c r="F5" i="18"/>
  <c r="C5" i="18"/>
  <c r="A5" i="18"/>
  <c r="F4" i="18"/>
  <c r="C4" i="18"/>
  <c r="A4" i="18"/>
  <c r="D86" i="17"/>
  <c r="F86" i="17"/>
  <c r="C86" i="17"/>
  <c r="A86" i="17"/>
  <c r="D85" i="17"/>
  <c r="F85" i="17"/>
  <c r="C85" i="17"/>
  <c r="A85" i="17"/>
  <c r="D84" i="17"/>
  <c r="F84" i="17"/>
  <c r="C84" i="17"/>
  <c r="A84" i="17"/>
  <c r="D83" i="17"/>
  <c r="F83" i="17"/>
  <c r="C83" i="17"/>
  <c r="A83" i="17"/>
  <c r="D82" i="17"/>
  <c r="F82" i="17"/>
  <c r="C82" i="17"/>
  <c r="A82" i="17"/>
  <c r="D81" i="17"/>
  <c r="F81" i="17"/>
  <c r="C81" i="17"/>
  <c r="A81" i="17"/>
  <c r="D80" i="17"/>
  <c r="F80" i="17"/>
  <c r="C80" i="17"/>
  <c r="A80" i="17"/>
  <c r="D79" i="17"/>
  <c r="F79" i="17"/>
  <c r="C79" i="17"/>
  <c r="A79" i="17"/>
  <c r="D78" i="17"/>
  <c r="F78" i="17"/>
  <c r="C78" i="17"/>
  <c r="A78" i="17"/>
  <c r="D77" i="17"/>
  <c r="F77" i="17"/>
  <c r="C77" i="17"/>
  <c r="A77" i="17"/>
  <c r="D76" i="17"/>
  <c r="F76" i="17"/>
  <c r="C76" i="17"/>
  <c r="A76" i="17"/>
  <c r="D75" i="17"/>
  <c r="F75" i="17"/>
  <c r="C75" i="17"/>
  <c r="A75" i="17"/>
  <c r="D74" i="17"/>
  <c r="F74" i="17"/>
  <c r="C74" i="17"/>
  <c r="A74" i="17"/>
  <c r="D73" i="17"/>
  <c r="F73" i="17"/>
  <c r="C73" i="17"/>
  <c r="A73" i="17"/>
  <c r="D72" i="17"/>
  <c r="F72" i="17"/>
  <c r="C72" i="17"/>
  <c r="A72" i="17"/>
  <c r="D71" i="17"/>
  <c r="F71" i="17"/>
  <c r="C71" i="17"/>
  <c r="A71" i="17"/>
  <c r="D70" i="17"/>
  <c r="F70" i="17"/>
  <c r="C70" i="17"/>
  <c r="A70" i="17"/>
  <c r="D69" i="17"/>
  <c r="F69" i="17"/>
  <c r="C69" i="17"/>
  <c r="A69" i="17"/>
  <c r="D68" i="17"/>
  <c r="F68" i="17"/>
  <c r="C68" i="17"/>
  <c r="A68" i="17"/>
  <c r="D67" i="17"/>
  <c r="F67" i="17"/>
  <c r="C67" i="17"/>
  <c r="A67" i="17"/>
  <c r="D66" i="17"/>
  <c r="F66" i="17"/>
  <c r="C66" i="17"/>
  <c r="A66" i="17"/>
  <c r="D65" i="17"/>
  <c r="F65" i="17"/>
  <c r="C65" i="17"/>
  <c r="A65" i="17"/>
  <c r="D64" i="17"/>
  <c r="F64" i="17"/>
  <c r="C64" i="17"/>
  <c r="A64" i="17"/>
  <c r="D63" i="17"/>
  <c r="F63" i="17"/>
  <c r="C63" i="17"/>
  <c r="A63" i="17"/>
  <c r="D62" i="17"/>
  <c r="F62" i="17"/>
  <c r="C62" i="17"/>
  <c r="A62" i="17"/>
  <c r="D61" i="17"/>
  <c r="F61" i="17"/>
  <c r="C61" i="17"/>
  <c r="A61" i="17"/>
  <c r="D60" i="17"/>
  <c r="F60" i="17"/>
  <c r="C60" i="17"/>
  <c r="A60" i="17"/>
  <c r="D59" i="17"/>
  <c r="F59" i="17"/>
  <c r="C59" i="17"/>
  <c r="A59" i="17"/>
  <c r="D58" i="17"/>
  <c r="F58" i="17"/>
  <c r="C58" i="17"/>
  <c r="A58" i="17"/>
  <c r="D57" i="17"/>
  <c r="F57" i="17"/>
  <c r="C57" i="17"/>
  <c r="A57" i="17"/>
  <c r="D56" i="17"/>
  <c r="F56" i="17"/>
  <c r="C56" i="17"/>
  <c r="A56" i="17"/>
  <c r="D55" i="17"/>
  <c r="F55" i="17"/>
  <c r="C55" i="17"/>
  <c r="A55" i="17"/>
  <c r="D54" i="17"/>
  <c r="F54" i="17"/>
  <c r="C54" i="17"/>
  <c r="A54" i="17"/>
  <c r="D53" i="17"/>
  <c r="F53" i="17"/>
  <c r="C53" i="17"/>
  <c r="A53" i="17"/>
  <c r="D52" i="17"/>
  <c r="F52" i="17"/>
  <c r="C52" i="17"/>
  <c r="A52" i="17"/>
  <c r="D51" i="17"/>
  <c r="F51" i="17"/>
  <c r="C51" i="17"/>
  <c r="A51" i="17"/>
  <c r="D50" i="17"/>
  <c r="F50" i="17"/>
  <c r="C50" i="17"/>
  <c r="A50" i="17"/>
  <c r="D49" i="17"/>
  <c r="F49" i="17"/>
  <c r="C49" i="17"/>
  <c r="A49" i="17"/>
  <c r="D48" i="17"/>
  <c r="F48" i="17"/>
  <c r="C48" i="17"/>
  <c r="A48" i="17"/>
  <c r="D47" i="17"/>
  <c r="F47" i="17"/>
  <c r="C47" i="17"/>
  <c r="A47" i="17"/>
  <c r="D46" i="17"/>
  <c r="F46" i="17"/>
  <c r="C46" i="17"/>
  <c r="A46" i="17"/>
  <c r="D45" i="17"/>
  <c r="F45" i="17"/>
  <c r="C45" i="17"/>
  <c r="A45" i="17"/>
  <c r="D44" i="17"/>
  <c r="F44" i="17"/>
  <c r="C44" i="17"/>
  <c r="A44" i="17"/>
  <c r="D43" i="17"/>
  <c r="F43" i="17"/>
  <c r="C43" i="17"/>
  <c r="A43" i="17"/>
  <c r="D42" i="17"/>
  <c r="F42" i="17"/>
  <c r="C42" i="17"/>
  <c r="A42" i="17"/>
  <c r="D41" i="17"/>
  <c r="F41" i="17"/>
  <c r="C41" i="17"/>
  <c r="A41" i="17"/>
  <c r="D40" i="17"/>
  <c r="F40" i="17"/>
  <c r="C40" i="17"/>
  <c r="A40" i="17"/>
  <c r="D39" i="17"/>
  <c r="F39" i="17"/>
  <c r="C39" i="17"/>
  <c r="A39" i="17"/>
  <c r="D38" i="17"/>
  <c r="F38" i="17"/>
  <c r="C38" i="17"/>
  <c r="A38" i="17"/>
  <c r="D37" i="17"/>
  <c r="F37" i="17"/>
  <c r="C37" i="17"/>
  <c r="A37" i="17"/>
  <c r="D36" i="17"/>
  <c r="F36" i="17"/>
  <c r="C36" i="17"/>
  <c r="A36" i="17"/>
  <c r="D35" i="17"/>
  <c r="F35" i="17"/>
  <c r="C35" i="17"/>
  <c r="A35" i="17"/>
  <c r="D34" i="17"/>
  <c r="F34" i="17"/>
  <c r="C34" i="17"/>
  <c r="A34" i="17"/>
  <c r="D33" i="17"/>
  <c r="F33" i="17"/>
  <c r="C33" i="17"/>
  <c r="A33" i="17"/>
  <c r="D32" i="17"/>
  <c r="F32" i="17"/>
  <c r="C32" i="17"/>
  <c r="A32" i="17"/>
  <c r="D31" i="17"/>
  <c r="F31" i="17"/>
  <c r="C31" i="17"/>
  <c r="A31" i="17"/>
  <c r="D30" i="17"/>
  <c r="F30" i="17"/>
  <c r="C30" i="17"/>
  <c r="A30" i="17"/>
  <c r="D29" i="17"/>
  <c r="F29" i="17"/>
  <c r="C29" i="17"/>
  <c r="A29" i="17"/>
  <c r="D28" i="17"/>
  <c r="F28" i="17"/>
  <c r="C28" i="17"/>
  <c r="A28" i="17"/>
  <c r="D27" i="17"/>
  <c r="F27" i="17"/>
  <c r="C27" i="17"/>
  <c r="A27" i="17"/>
  <c r="D26" i="17"/>
  <c r="F26" i="17"/>
  <c r="C26" i="17"/>
  <c r="A26" i="17"/>
  <c r="D25" i="17"/>
  <c r="F25" i="17"/>
  <c r="C25" i="17"/>
  <c r="A25" i="17"/>
  <c r="D24" i="17"/>
  <c r="F24" i="17"/>
  <c r="C24" i="17"/>
  <c r="A24" i="17"/>
  <c r="D23" i="17"/>
  <c r="F23" i="17"/>
  <c r="C23" i="17"/>
  <c r="A23" i="17"/>
  <c r="D22" i="17"/>
  <c r="F22" i="17"/>
  <c r="C22" i="17"/>
  <c r="A22" i="17"/>
  <c r="D21" i="17"/>
  <c r="F21" i="17"/>
  <c r="C21" i="17"/>
  <c r="A21" i="17"/>
  <c r="D20" i="17"/>
  <c r="F20" i="17"/>
  <c r="C20" i="17"/>
  <c r="A20" i="17"/>
  <c r="D19" i="17"/>
  <c r="F19" i="17"/>
  <c r="C19" i="17"/>
  <c r="A19" i="17"/>
  <c r="D18" i="17"/>
  <c r="F18" i="17"/>
  <c r="C18" i="17"/>
  <c r="A18" i="17"/>
  <c r="D17" i="17"/>
  <c r="F17" i="17"/>
  <c r="C17" i="17"/>
  <c r="A17" i="17"/>
  <c r="D16" i="17"/>
  <c r="F16" i="17"/>
  <c r="C16" i="17"/>
  <c r="A16" i="17"/>
  <c r="D15" i="17"/>
  <c r="F15" i="17"/>
  <c r="C15" i="17"/>
  <c r="A15" i="17"/>
  <c r="D14" i="17"/>
  <c r="F14" i="17"/>
  <c r="C14" i="17"/>
  <c r="A14" i="17"/>
  <c r="D13" i="17"/>
  <c r="F13" i="17"/>
  <c r="C13" i="17"/>
  <c r="A13" i="17"/>
  <c r="D12" i="17"/>
  <c r="F12" i="17"/>
  <c r="C12" i="17"/>
  <c r="A12" i="17"/>
  <c r="D11" i="17"/>
  <c r="F11" i="17"/>
  <c r="C11" i="17"/>
  <c r="A11" i="17"/>
  <c r="D10" i="17"/>
  <c r="F10" i="17"/>
  <c r="C10" i="17"/>
  <c r="A10" i="17"/>
  <c r="D9" i="17"/>
  <c r="F9" i="17"/>
  <c r="C9" i="17"/>
  <c r="A9" i="17"/>
  <c r="D8" i="17"/>
  <c r="F8" i="17"/>
  <c r="C8" i="17"/>
  <c r="A8" i="17"/>
  <c r="D7" i="17"/>
  <c r="F7" i="17"/>
  <c r="C7" i="17"/>
  <c r="A7" i="17"/>
  <c r="D6" i="17"/>
  <c r="F6" i="17"/>
  <c r="C6" i="17"/>
  <c r="A6" i="17"/>
  <c r="D5" i="17"/>
  <c r="F5" i="17"/>
  <c r="C5" i="17"/>
  <c r="A5" i="17"/>
  <c r="F4" i="17"/>
  <c r="C4" i="17"/>
  <c r="A4" i="17"/>
  <c r="F86" i="16"/>
  <c r="C86" i="16"/>
  <c r="A86" i="16"/>
  <c r="F85" i="16"/>
  <c r="C85" i="16"/>
  <c r="A85" i="16"/>
  <c r="F84" i="16"/>
  <c r="C84" i="16"/>
  <c r="A84" i="16"/>
  <c r="F83" i="16"/>
  <c r="C83" i="16"/>
  <c r="A83" i="16"/>
  <c r="F82" i="16"/>
  <c r="C82" i="16"/>
  <c r="A82" i="16"/>
  <c r="F81" i="16"/>
  <c r="C81" i="16"/>
  <c r="A81" i="16"/>
  <c r="F80" i="16"/>
  <c r="C80" i="16"/>
  <c r="A80" i="16"/>
  <c r="F79" i="16"/>
  <c r="C79" i="16"/>
  <c r="A79" i="16"/>
  <c r="F78" i="16"/>
  <c r="C78" i="16"/>
  <c r="A78" i="16"/>
  <c r="F77" i="16"/>
  <c r="C77" i="16"/>
  <c r="A77" i="16"/>
  <c r="F76" i="16"/>
  <c r="C76" i="16"/>
  <c r="A76" i="16"/>
  <c r="F75" i="16"/>
  <c r="C75" i="16"/>
  <c r="A75" i="16"/>
  <c r="F74" i="16"/>
  <c r="C74" i="16"/>
  <c r="A74" i="16"/>
  <c r="F73" i="16"/>
  <c r="C73" i="16"/>
  <c r="A73" i="16"/>
  <c r="F72" i="16"/>
  <c r="C72" i="16"/>
  <c r="A72" i="16"/>
  <c r="F71" i="16"/>
  <c r="C71" i="16"/>
  <c r="A71" i="16"/>
  <c r="F70" i="16"/>
  <c r="C70" i="16"/>
  <c r="A70" i="16"/>
  <c r="F69" i="16"/>
  <c r="C69" i="16"/>
  <c r="A69" i="16"/>
  <c r="F68" i="16"/>
  <c r="C68" i="16"/>
  <c r="A68" i="16"/>
  <c r="F67" i="16"/>
  <c r="C67" i="16"/>
  <c r="A67" i="16"/>
  <c r="F66" i="16"/>
  <c r="C66" i="16"/>
  <c r="A66" i="16"/>
  <c r="F65" i="16"/>
  <c r="C65" i="16"/>
  <c r="A65" i="16"/>
  <c r="F64" i="16"/>
  <c r="C64" i="16"/>
  <c r="A64" i="16"/>
  <c r="F63" i="16"/>
  <c r="C63" i="16"/>
  <c r="A63" i="16"/>
  <c r="F62" i="16"/>
  <c r="C62" i="16"/>
  <c r="A62" i="16"/>
  <c r="F61" i="16"/>
  <c r="C61" i="16"/>
  <c r="A61" i="16"/>
  <c r="F60" i="16"/>
  <c r="C60" i="16"/>
  <c r="A60" i="16"/>
  <c r="F59" i="16"/>
  <c r="C59" i="16"/>
  <c r="A59" i="16"/>
  <c r="F58" i="16"/>
  <c r="C58" i="16"/>
  <c r="A58" i="16"/>
  <c r="F57" i="16"/>
  <c r="C57" i="16"/>
  <c r="A57" i="16"/>
  <c r="F56" i="16"/>
  <c r="C56" i="16"/>
  <c r="A56" i="16"/>
  <c r="F55" i="16"/>
  <c r="C55" i="16"/>
  <c r="A55" i="16"/>
  <c r="F54" i="16"/>
  <c r="C54" i="16"/>
  <c r="A54" i="16"/>
  <c r="F53" i="16"/>
  <c r="C53" i="16"/>
  <c r="A53" i="16"/>
  <c r="F52" i="16"/>
  <c r="C52" i="16"/>
  <c r="A52" i="16"/>
  <c r="F51" i="16"/>
  <c r="C51" i="16"/>
  <c r="A51" i="16"/>
  <c r="F50" i="16"/>
  <c r="C50" i="16"/>
  <c r="A50" i="16"/>
  <c r="F49" i="16"/>
  <c r="C49" i="16"/>
  <c r="A49" i="16"/>
  <c r="F48" i="16"/>
  <c r="C48" i="16"/>
  <c r="A48" i="16"/>
  <c r="F47" i="16"/>
  <c r="C47" i="16"/>
  <c r="A47" i="16"/>
  <c r="F46" i="16"/>
  <c r="C46" i="16"/>
  <c r="A46" i="16"/>
  <c r="F45" i="16"/>
  <c r="C45" i="16"/>
  <c r="A45" i="16"/>
  <c r="F44" i="16"/>
  <c r="C44" i="16"/>
  <c r="A44" i="16"/>
  <c r="F43" i="16"/>
  <c r="C43" i="16"/>
  <c r="A43" i="16"/>
  <c r="F42" i="16"/>
  <c r="C42" i="16"/>
  <c r="A42" i="16"/>
  <c r="F41" i="16"/>
  <c r="C41" i="16"/>
  <c r="A41" i="16"/>
  <c r="F40" i="16"/>
  <c r="C40" i="16"/>
  <c r="A40" i="16"/>
  <c r="F39" i="16"/>
  <c r="C39" i="16"/>
  <c r="A39" i="16"/>
  <c r="F38" i="16"/>
  <c r="C38" i="16"/>
  <c r="A38" i="16"/>
  <c r="F37" i="16"/>
  <c r="C37" i="16"/>
  <c r="A37" i="16"/>
  <c r="F36" i="16"/>
  <c r="C36" i="16"/>
  <c r="A36" i="16"/>
  <c r="F35" i="16"/>
  <c r="C35" i="16"/>
  <c r="A35" i="16"/>
  <c r="F34" i="16"/>
  <c r="C34" i="16"/>
  <c r="A34" i="16"/>
  <c r="F33" i="16"/>
  <c r="C33" i="16"/>
  <c r="A33" i="16"/>
  <c r="F32" i="16"/>
  <c r="C32" i="16"/>
  <c r="A32" i="16"/>
  <c r="F31" i="16"/>
  <c r="C31" i="16"/>
  <c r="A31" i="16"/>
  <c r="F30" i="16"/>
  <c r="C30" i="16"/>
  <c r="A30" i="16"/>
  <c r="F29" i="16"/>
  <c r="C29" i="16"/>
  <c r="A29" i="16"/>
  <c r="F28" i="16"/>
  <c r="C28" i="16"/>
  <c r="A28" i="16"/>
  <c r="F27" i="16"/>
  <c r="C27" i="16"/>
  <c r="A27" i="16"/>
  <c r="F26" i="16"/>
  <c r="C26" i="16"/>
  <c r="A26" i="16"/>
  <c r="F25" i="16"/>
  <c r="C25" i="16"/>
  <c r="A25" i="16"/>
  <c r="F24" i="16"/>
  <c r="C24" i="16"/>
  <c r="A24" i="16"/>
  <c r="F23" i="16"/>
  <c r="C23" i="16"/>
  <c r="A23" i="16"/>
  <c r="F22" i="16"/>
  <c r="C22" i="16"/>
  <c r="A22" i="16"/>
  <c r="F21" i="16"/>
  <c r="C21" i="16"/>
  <c r="A21" i="16"/>
  <c r="F20" i="16"/>
  <c r="C20" i="16"/>
  <c r="A20" i="16"/>
  <c r="F19" i="16"/>
  <c r="C19" i="16"/>
  <c r="A19" i="16"/>
  <c r="F18" i="16"/>
  <c r="C18" i="16"/>
  <c r="A18" i="16"/>
  <c r="F17" i="16"/>
  <c r="C17" i="16"/>
  <c r="A17" i="16"/>
  <c r="F16" i="16"/>
  <c r="C16" i="16"/>
  <c r="A16" i="16"/>
  <c r="F15" i="16"/>
  <c r="C15" i="16"/>
  <c r="A15" i="16"/>
  <c r="F14" i="16"/>
  <c r="C14" i="16"/>
  <c r="A14" i="16"/>
  <c r="F13" i="16"/>
  <c r="C13" i="16"/>
  <c r="A13" i="16"/>
  <c r="F12" i="16"/>
  <c r="C12" i="16"/>
  <c r="A12" i="16"/>
  <c r="F11" i="16"/>
  <c r="C11" i="16"/>
  <c r="A11" i="16"/>
  <c r="F10" i="16"/>
  <c r="C10" i="16"/>
  <c r="A10" i="16"/>
  <c r="F9" i="16"/>
  <c r="C9" i="16"/>
  <c r="A9" i="16"/>
  <c r="F8" i="16"/>
  <c r="C8" i="16"/>
  <c r="A8" i="16"/>
  <c r="F7" i="16"/>
  <c r="C7" i="16"/>
  <c r="A7" i="16"/>
  <c r="F6" i="16"/>
  <c r="C6" i="16"/>
  <c r="A6" i="16"/>
  <c r="F5" i="16"/>
  <c r="C5" i="16"/>
  <c r="A5" i="16"/>
  <c r="F4" i="16"/>
  <c r="C4" i="16"/>
  <c r="A4" i="16"/>
  <c r="D86" i="15"/>
  <c r="F86" i="15"/>
  <c r="C86" i="15"/>
  <c r="A86" i="15"/>
  <c r="D85" i="15"/>
  <c r="F85" i="15"/>
  <c r="C85" i="15"/>
  <c r="A85" i="15"/>
  <c r="D84" i="15"/>
  <c r="F84" i="15"/>
  <c r="C84" i="15"/>
  <c r="A84" i="15"/>
  <c r="D83" i="15"/>
  <c r="F83" i="15"/>
  <c r="C83" i="15"/>
  <c r="A83" i="15"/>
  <c r="D82" i="15"/>
  <c r="F82" i="15"/>
  <c r="C82" i="15"/>
  <c r="A82" i="15"/>
  <c r="D81" i="15"/>
  <c r="F81" i="15"/>
  <c r="C81" i="15"/>
  <c r="A81" i="15"/>
  <c r="D80" i="15"/>
  <c r="F80" i="15"/>
  <c r="C80" i="15"/>
  <c r="A80" i="15"/>
  <c r="D79" i="15"/>
  <c r="F79" i="15"/>
  <c r="C79" i="15"/>
  <c r="A79" i="15"/>
  <c r="D78" i="15"/>
  <c r="F78" i="15"/>
  <c r="C78" i="15"/>
  <c r="A78" i="15"/>
  <c r="D77" i="15"/>
  <c r="F77" i="15"/>
  <c r="C77" i="15"/>
  <c r="A77" i="15"/>
  <c r="D76" i="15"/>
  <c r="F76" i="15"/>
  <c r="C76" i="15"/>
  <c r="A76" i="15"/>
  <c r="D75" i="15"/>
  <c r="F75" i="15"/>
  <c r="C75" i="15"/>
  <c r="A75" i="15"/>
  <c r="D74" i="15"/>
  <c r="F74" i="15"/>
  <c r="C74" i="15"/>
  <c r="A74" i="15"/>
  <c r="D73" i="15"/>
  <c r="F73" i="15"/>
  <c r="C73" i="15"/>
  <c r="A73" i="15"/>
  <c r="D72" i="15"/>
  <c r="F72" i="15"/>
  <c r="C72" i="15"/>
  <c r="A72" i="15"/>
  <c r="D71" i="15"/>
  <c r="F71" i="15"/>
  <c r="C71" i="15"/>
  <c r="A71" i="15"/>
  <c r="D70" i="15"/>
  <c r="F70" i="15"/>
  <c r="C70" i="15"/>
  <c r="A70" i="15"/>
  <c r="D69" i="15"/>
  <c r="F69" i="15"/>
  <c r="C69" i="15"/>
  <c r="A69" i="15"/>
  <c r="D68" i="15"/>
  <c r="F68" i="15"/>
  <c r="C68" i="15"/>
  <c r="A68" i="15"/>
  <c r="D67" i="15"/>
  <c r="F67" i="15"/>
  <c r="C67" i="15"/>
  <c r="A67" i="15"/>
  <c r="D66" i="15"/>
  <c r="F66" i="15"/>
  <c r="C66" i="15"/>
  <c r="A66" i="15"/>
  <c r="D65" i="15"/>
  <c r="F65" i="15"/>
  <c r="C65" i="15"/>
  <c r="A65" i="15"/>
  <c r="D64" i="15"/>
  <c r="F64" i="15"/>
  <c r="C64" i="15"/>
  <c r="A64" i="15"/>
  <c r="D63" i="15"/>
  <c r="F63" i="15"/>
  <c r="C63" i="15"/>
  <c r="A63" i="15"/>
  <c r="D62" i="15"/>
  <c r="F62" i="15"/>
  <c r="C62" i="15"/>
  <c r="A62" i="15"/>
  <c r="D61" i="15"/>
  <c r="F61" i="15"/>
  <c r="C61" i="15"/>
  <c r="A61" i="15"/>
  <c r="D60" i="15"/>
  <c r="F60" i="15"/>
  <c r="C60" i="15"/>
  <c r="A60" i="15"/>
  <c r="D59" i="15"/>
  <c r="F59" i="15"/>
  <c r="C59" i="15"/>
  <c r="A59" i="15"/>
  <c r="D58" i="15"/>
  <c r="F58" i="15"/>
  <c r="C58" i="15"/>
  <c r="A58" i="15"/>
  <c r="D57" i="15"/>
  <c r="F57" i="15"/>
  <c r="C57" i="15"/>
  <c r="A57" i="15"/>
  <c r="D56" i="15"/>
  <c r="F56" i="15"/>
  <c r="C56" i="15"/>
  <c r="A56" i="15"/>
  <c r="D55" i="15"/>
  <c r="F55" i="15"/>
  <c r="C55" i="15"/>
  <c r="A55" i="15"/>
  <c r="D54" i="15"/>
  <c r="F54" i="15"/>
  <c r="C54" i="15"/>
  <c r="A54" i="15"/>
  <c r="D53" i="15"/>
  <c r="F53" i="15"/>
  <c r="C53" i="15"/>
  <c r="A53" i="15"/>
  <c r="D52" i="15"/>
  <c r="F52" i="15"/>
  <c r="C52" i="15"/>
  <c r="A52" i="15"/>
  <c r="D51" i="15"/>
  <c r="F51" i="15"/>
  <c r="C51" i="15"/>
  <c r="A51" i="15"/>
  <c r="D50" i="15"/>
  <c r="F50" i="15"/>
  <c r="C50" i="15"/>
  <c r="A50" i="15"/>
  <c r="D49" i="15"/>
  <c r="F49" i="15"/>
  <c r="C49" i="15"/>
  <c r="A49" i="15"/>
  <c r="D48" i="15"/>
  <c r="F48" i="15"/>
  <c r="C48" i="15"/>
  <c r="A48" i="15"/>
  <c r="D47" i="15"/>
  <c r="F47" i="15"/>
  <c r="C47" i="15"/>
  <c r="A47" i="15"/>
  <c r="D46" i="15"/>
  <c r="F46" i="15"/>
  <c r="C46" i="15"/>
  <c r="A46" i="15"/>
  <c r="D45" i="15"/>
  <c r="F45" i="15"/>
  <c r="C45" i="15"/>
  <c r="A45" i="15"/>
  <c r="D44" i="15"/>
  <c r="F44" i="15"/>
  <c r="C44" i="15"/>
  <c r="A44" i="15"/>
  <c r="D43" i="15"/>
  <c r="F43" i="15"/>
  <c r="C43" i="15"/>
  <c r="A43" i="15"/>
  <c r="D42" i="15"/>
  <c r="F42" i="15"/>
  <c r="C42" i="15"/>
  <c r="A42" i="15"/>
  <c r="D41" i="15"/>
  <c r="F41" i="15"/>
  <c r="C41" i="15"/>
  <c r="A41" i="15"/>
  <c r="D40" i="15"/>
  <c r="F40" i="15"/>
  <c r="C40" i="15"/>
  <c r="A40" i="15"/>
  <c r="D39" i="15"/>
  <c r="F39" i="15"/>
  <c r="C39" i="15"/>
  <c r="A39" i="15"/>
  <c r="D38" i="15"/>
  <c r="F38" i="15"/>
  <c r="C38" i="15"/>
  <c r="A38" i="15"/>
  <c r="D37" i="15"/>
  <c r="F37" i="15"/>
  <c r="C37" i="15"/>
  <c r="A37" i="15"/>
  <c r="D36" i="15"/>
  <c r="F36" i="15"/>
  <c r="C36" i="15"/>
  <c r="A36" i="15"/>
  <c r="D35" i="15"/>
  <c r="F35" i="15"/>
  <c r="C35" i="15"/>
  <c r="A35" i="15"/>
  <c r="D34" i="15"/>
  <c r="F34" i="15"/>
  <c r="C34" i="15"/>
  <c r="A34" i="15"/>
  <c r="D33" i="15"/>
  <c r="F33" i="15"/>
  <c r="C33" i="15"/>
  <c r="A33" i="15"/>
  <c r="D32" i="15"/>
  <c r="F32" i="15"/>
  <c r="C32" i="15"/>
  <c r="A32" i="15"/>
  <c r="D31" i="15"/>
  <c r="F31" i="15"/>
  <c r="C31" i="15"/>
  <c r="A31" i="15"/>
  <c r="D30" i="15"/>
  <c r="F30" i="15"/>
  <c r="C30" i="15"/>
  <c r="A30" i="15"/>
  <c r="D29" i="15"/>
  <c r="F29" i="15"/>
  <c r="C29" i="15"/>
  <c r="A29" i="15"/>
  <c r="D28" i="15"/>
  <c r="F28" i="15"/>
  <c r="C28" i="15"/>
  <c r="A28" i="15"/>
  <c r="D27" i="15"/>
  <c r="F27" i="15"/>
  <c r="C27" i="15"/>
  <c r="A27" i="15"/>
  <c r="D26" i="15"/>
  <c r="F26" i="15"/>
  <c r="C26" i="15"/>
  <c r="A26" i="15"/>
  <c r="D25" i="15"/>
  <c r="F25" i="15"/>
  <c r="C25" i="15"/>
  <c r="A25" i="15"/>
  <c r="D24" i="15"/>
  <c r="F24" i="15"/>
  <c r="C24" i="15"/>
  <c r="A24" i="15"/>
  <c r="D23" i="15"/>
  <c r="F23" i="15"/>
  <c r="C23" i="15"/>
  <c r="A23" i="15"/>
  <c r="D22" i="15"/>
  <c r="F22" i="15"/>
  <c r="C22" i="15"/>
  <c r="A22" i="15"/>
  <c r="D21" i="15"/>
  <c r="F21" i="15"/>
  <c r="C21" i="15"/>
  <c r="A21" i="15"/>
  <c r="D20" i="15"/>
  <c r="F20" i="15"/>
  <c r="C20" i="15"/>
  <c r="A20" i="15"/>
  <c r="D19" i="15"/>
  <c r="F19" i="15"/>
  <c r="C19" i="15"/>
  <c r="A19" i="15"/>
  <c r="D18" i="15"/>
  <c r="F18" i="15"/>
  <c r="C18" i="15"/>
  <c r="A18" i="15"/>
  <c r="D17" i="15"/>
  <c r="F17" i="15"/>
  <c r="C17" i="15"/>
  <c r="A17" i="15"/>
  <c r="D16" i="15"/>
  <c r="F16" i="15"/>
  <c r="C16" i="15"/>
  <c r="A16" i="15"/>
  <c r="D15" i="15"/>
  <c r="F15" i="15"/>
  <c r="C15" i="15"/>
  <c r="A15" i="15"/>
  <c r="D14" i="15"/>
  <c r="F14" i="15"/>
  <c r="C14" i="15"/>
  <c r="A14" i="15"/>
  <c r="D13" i="15"/>
  <c r="F13" i="15"/>
  <c r="C13" i="15"/>
  <c r="A13" i="15"/>
  <c r="D12" i="15"/>
  <c r="F12" i="15"/>
  <c r="C12" i="15"/>
  <c r="A12" i="15"/>
  <c r="D11" i="15"/>
  <c r="F11" i="15"/>
  <c r="C11" i="15"/>
  <c r="A11" i="15"/>
  <c r="D10" i="15"/>
  <c r="F10" i="15"/>
  <c r="C10" i="15"/>
  <c r="A10" i="15"/>
  <c r="D9" i="15"/>
  <c r="F9" i="15"/>
  <c r="C9" i="15"/>
  <c r="A9" i="15"/>
  <c r="D8" i="15"/>
  <c r="F8" i="15"/>
  <c r="C8" i="15"/>
  <c r="A8" i="15"/>
  <c r="D7" i="15"/>
  <c r="F7" i="15"/>
  <c r="C7" i="15"/>
  <c r="A7" i="15"/>
  <c r="D6" i="15"/>
  <c r="F6" i="15"/>
  <c r="C6" i="15"/>
  <c r="A6" i="15"/>
  <c r="D5" i="15"/>
  <c r="F5" i="15"/>
  <c r="C5" i="15"/>
  <c r="A5" i="15"/>
  <c r="F4" i="15"/>
  <c r="C4" i="15"/>
  <c r="A4" i="15"/>
  <c r="F86" i="14"/>
  <c r="C86" i="14"/>
  <c r="A86" i="14"/>
  <c r="F85" i="14"/>
  <c r="C85" i="14"/>
  <c r="A85" i="14"/>
  <c r="F84" i="14"/>
  <c r="C84" i="14"/>
  <c r="A84" i="14"/>
  <c r="F83" i="14"/>
  <c r="C83" i="14"/>
  <c r="A83" i="14"/>
  <c r="F82" i="14"/>
  <c r="C82" i="14"/>
  <c r="A82" i="14"/>
  <c r="F81" i="14"/>
  <c r="C81" i="14"/>
  <c r="A81" i="14"/>
  <c r="F80" i="14"/>
  <c r="C80" i="14"/>
  <c r="A80" i="14"/>
  <c r="F79" i="14"/>
  <c r="C79" i="14"/>
  <c r="A79" i="14"/>
  <c r="F78" i="14"/>
  <c r="C78" i="14"/>
  <c r="A78" i="14"/>
  <c r="F77" i="14"/>
  <c r="C77" i="14"/>
  <c r="A77" i="14"/>
  <c r="F76" i="14"/>
  <c r="C76" i="14"/>
  <c r="A76" i="14"/>
  <c r="F75" i="14"/>
  <c r="C75" i="14"/>
  <c r="A75" i="14"/>
  <c r="F74" i="14"/>
  <c r="C74" i="14"/>
  <c r="A74" i="14"/>
  <c r="F73" i="14"/>
  <c r="C73" i="14"/>
  <c r="A73" i="14"/>
  <c r="F72" i="14"/>
  <c r="C72" i="14"/>
  <c r="A72" i="14"/>
  <c r="F71" i="14"/>
  <c r="C71" i="14"/>
  <c r="A71" i="14"/>
  <c r="F70" i="14"/>
  <c r="C70" i="14"/>
  <c r="A70" i="14"/>
  <c r="F69" i="14"/>
  <c r="C69" i="14"/>
  <c r="A69" i="14"/>
  <c r="F68" i="14"/>
  <c r="C68" i="14"/>
  <c r="A68" i="14"/>
  <c r="F67" i="14"/>
  <c r="C67" i="14"/>
  <c r="A67" i="14"/>
  <c r="F66" i="14"/>
  <c r="C66" i="14"/>
  <c r="A66" i="14"/>
  <c r="F65" i="14"/>
  <c r="C65" i="14"/>
  <c r="A65" i="14"/>
  <c r="F64" i="14"/>
  <c r="C64" i="14"/>
  <c r="A64" i="14"/>
  <c r="F63" i="14"/>
  <c r="C63" i="14"/>
  <c r="A63" i="14"/>
  <c r="F62" i="14"/>
  <c r="C62" i="14"/>
  <c r="A62" i="14"/>
  <c r="F61" i="14"/>
  <c r="C61" i="14"/>
  <c r="A61" i="14"/>
  <c r="F60" i="14"/>
  <c r="C60" i="14"/>
  <c r="A60" i="14"/>
  <c r="F59" i="14"/>
  <c r="C59" i="14"/>
  <c r="A59" i="14"/>
  <c r="F58" i="14"/>
  <c r="C58" i="14"/>
  <c r="A58" i="14"/>
  <c r="F57" i="14"/>
  <c r="C57" i="14"/>
  <c r="A57" i="14"/>
  <c r="F56" i="14"/>
  <c r="C56" i="14"/>
  <c r="A56" i="14"/>
  <c r="F55" i="14"/>
  <c r="C55" i="14"/>
  <c r="A55" i="14"/>
  <c r="F54" i="14"/>
  <c r="C54" i="14"/>
  <c r="A54" i="14"/>
  <c r="F53" i="14"/>
  <c r="C53" i="14"/>
  <c r="A53" i="14"/>
  <c r="F52" i="14"/>
  <c r="C52" i="14"/>
  <c r="A52" i="14"/>
  <c r="F51" i="14"/>
  <c r="C51" i="14"/>
  <c r="A51" i="14"/>
  <c r="F50" i="14"/>
  <c r="C50" i="14"/>
  <c r="A50" i="14"/>
  <c r="F49" i="14"/>
  <c r="C49" i="14"/>
  <c r="A49" i="14"/>
  <c r="F48" i="14"/>
  <c r="C48" i="14"/>
  <c r="A48" i="14"/>
  <c r="F47" i="14"/>
  <c r="C47" i="14"/>
  <c r="A47" i="14"/>
  <c r="F46" i="14"/>
  <c r="C46" i="14"/>
  <c r="A46" i="14"/>
  <c r="F45" i="14"/>
  <c r="C45" i="14"/>
  <c r="A45" i="14"/>
  <c r="F44" i="14"/>
  <c r="C44" i="14"/>
  <c r="A44" i="14"/>
  <c r="F43" i="14"/>
  <c r="C43" i="14"/>
  <c r="A43" i="14"/>
  <c r="F42" i="14"/>
  <c r="C42" i="14"/>
  <c r="A42" i="14"/>
  <c r="F41" i="14"/>
  <c r="C41" i="14"/>
  <c r="A41" i="14"/>
  <c r="F40" i="14"/>
  <c r="C40" i="14"/>
  <c r="A40" i="14"/>
  <c r="F39" i="14"/>
  <c r="C39" i="14"/>
  <c r="A39" i="14"/>
  <c r="F38" i="14"/>
  <c r="C38" i="14"/>
  <c r="A38" i="14"/>
  <c r="F37" i="14"/>
  <c r="C37" i="14"/>
  <c r="A37" i="14"/>
  <c r="F36" i="14"/>
  <c r="C36" i="14"/>
  <c r="A36" i="14"/>
  <c r="F35" i="14"/>
  <c r="C35" i="14"/>
  <c r="A35" i="14"/>
  <c r="F34" i="14"/>
  <c r="C34" i="14"/>
  <c r="A34" i="14"/>
  <c r="F33" i="14"/>
  <c r="C33" i="14"/>
  <c r="A33" i="14"/>
  <c r="F32" i="14"/>
  <c r="C32" i="14"/>
  <c r="A32" i="14"/>
  <c r="F31" i="14"/>
  <c r="C31" i="14"/>
  <c r="A31" i="14"/>
  <c r="F30" i="14"/>
  <c r="C30" i="14"/>
  <c r="A30" i="14"/>
  <c r="F29" i="14"/>
  <c r="C29" i="14"/>
  <c r="A29" i="14"/>
  <c r="F28" i="14"/>
  <c r="C28" i="14"/>
  <c r="A28" i="14"/>
  <c r="F27" i="14"/>
  <c r="C27" i="14"/>
  <c r="A27" i="14"/>
  <c r="F26" i="14"/>
  <c r="C26" i="14"/>
  <c r="A26" i="14"/>
  <c r="F25" i="14"/>
  <c r="C25" i="14"/>
  <c r="A25" i="14"/>
  <c r="F24" i="14"/>
  <c r="C24" i="14"/>
  <c r="A24" i="14"/>
  <c r="F23" i="14"/>
  <c r="C23" i="14"/>
  <c r="A23" i="14"/>
  <c r="F22" i="14"/>
  <c r="C22" i="14"/>
  <c r="A22" i="14"/>
  <c r="F21" i="14"/>
  <c r="C21" i="14"/>
  <c r="A21" i="14"/>
  <c r="F20" i="14"/>
  <c r="C20" i="14"/>
  <c r="A20" i="14"/>
  <c r="F19" i="14"/>
  <c r="C19" i="14"/>
  <c r="A19" i="14"/>
  <c r="F18" i="14"/>
  <c r="C18" i="14"/>
  <c r="A18" i="14"/>
  <c r="F17" i="14"/>
  <c r="C17" i="14"/>
  <c r="A17" i="14"/>
  <c r="F16" i="14"/>
  <c r="C16" i="14"/>
  <c r="A16" i="14"/>
  <c r="F15" i="14"/>
  <c r="C15" i="14"/>
  <c r="A15" i="14"/>
  <c r="F14" i="14"/>
  <c r="C14" i="14"/>
  <c r="A14" i="14"/>
  <c r="F13" i="14"/>
  <c r="C13" i="14"/>
  <c r="A13" i="14"/>
  <c r="F12" i="14"/>
  <c r="C12" i="14"/>
  <c r="A12" i="14"/>
  <c r="F11" i="14"/>
  <c r="C11" i="14"/>
  <c r="A11" i="14"/>
  <c r="F10" i="14"/>
  <c r="C10" i="14"/>
  <c r="A10" i="14"/>
  <c r="F9" i="14"/>
  <c r="C9" i="14"/>
  <c r="A9" i="14"/>
  <c r="F8" i="14"/>
  <c r="C8" i="14"/>
  <c r="A8" i="14"/>
  <c r="F7" i="14"/>
  <c r="C7" i="14"/>
  <c r="A7" i="14"/>
  <c r="F6" i="14"/>
  <c r="C6" i="14"/>
  <c r="A6" i="14"/>
  <c r="F5" i="14"/>
  <c r="C5" i="14"/>
  <c r="A5" i="14"/>
  <c r="F4" i="14"/>
  <c r="C4" i="14"/>
  <c r="A4" i="14"/>
  <c r="F86" i="13"/>
  <c r="C86" i="13"/>
  <c r="A86" i="13"/>
  <c r="F85" i="13"/>
  <c r="C85" i="13"/>
  <c r="A85" i="13"/>
  <c r="F84" i="13"/>
  <c r="C84" i="13"/>
  <c r="A84" i="13"/>
  <c r="F83" i="13"/>
  <c r="C83" i="13"/>
  <c r="A83" i="13"/>
  <c r="F82" i="13"/>
  <c r="C82" i="13"/>
  <c r="A82" i="13"/>
  <c r="F81" i="13"/>
  <c r="C81" i="13"/>
  <c r="A81" i="13"/>
  <c r="F80" i="13"/>
  <c r="C80" i="13"/>
  <c r="A80" i="13"/>
  <c r="F79" i="13"/>
  <c r="C79" i="13"/>
  <c r="A79" i="13"/>
  <c r="F78" i="13"/>
  <c r="C78" i="13"/>
  <c r="A78" i="13"/>
  <c r="F77" i="13"/>
  <c r="C77" i="13"/>
  <c r="A77" i="13"/>
  <c r="F76" i="13"/>
  <c r="C76" i="13"/>
  <c r="A76" i="13"/>
  <c r="F75" i="13"/>
  <c r="C75" i="13"/>
  <c r="A75" i="13"/>
  <c r="F74" i="13"/>
  <c r="C74" i="13"/>
  <c r="A74" i="13"/>
  <c r="F73" i="13"/>
  <c r="C73" i="13"/>
  <c r="A73" i="13"/>
  <c r="F72" i="13"/>
  <c r="C72" i="13"/>
  <c r="A72" i="13"/>
  <c r="F71" i="13"/>
  <c r="C71" i="13"/>
  <c r="A71" i="13"/>
  <c r="F70" i="13"/>
  <c r="C70" i="13"/>
  <c r="A70" i="13"/>
  <c r="F69" i="13"/>
  <c r="C69" i="13"/>
  <c r="A69" i="13"/>
  <c r="F68" i="13"/>
  <c r="C68" i="13"/>
  <c r="A68" i="13"/>
  <c r="F67" i="13"/>
  <c r="C67" i="13"/>
  <c r="A67" i="13"/>
  <c r="F66" i="13"/>
  <c r="C66" i="13"/>
  <c r="A66" i="13"/>
  <c r="F65" i="13"/>
  <c r="C65" i="13"/>
  <c r="A65" i="13"/>
  <c r="F64" i="13"/>
  <c r="C64" i="13"/>
  <c r="A64" i="13"/>
  <c r="F63" i="13"/>
  <c r="C63" i="13"/>
  <c r="A63" i="13"/>
  <c r="F62" i="13"/>
  <c r="C62" i="13"/>
  <c r="A62" i="13"/>
  <c r="F61" i="13"/>
  <c r="C61" i="13"/>
  <c r="A61" i="13"/>
  <c r="F60" i="13"/>
  <c r="C60" i="13"/>
  <c r="A60" i="13"/>
  <c r="F59" i="13"/>
  <c r="C59" i="13"/>
  <c r="A59" i="13"/>
  <c r="F58" i="13"/>
  <c r="C58" i="13"/>
  <c r="A58" i="13"/>
  <c r="F57" i="13"/>
  <c r="C57" i="13"/>
  <c r="A57" i="13"/>
  <c r="F56" i="13"/>
  <c r="C56" i="13"/>
  <c r="A56" i="13"/>
  <c r="F55" i="13"/>
  <c r="C55" i="13"/>
  <c r="A55" i="13"/>
  <c r="F54" i="13"/>
  <c r="C54" i="13"/>
  <c r="A54" i="13"/>
  <c r="F53" i="13"/>
  <c r="C53" i="13"/>
  <c r="A53" i="13"/>
  <c r="F52" i="13"/>
  <c r="C52" i="13"/>
  <c r="A52" i="13"/>
  <c r="F51" i="13"/>
  <c r="C51" i="13"/>
  <c r="A51" i="13"/>
  <c r="F50" i="13"/>
  <c r="C50" i="13"/>
  <c r="A50" i="13"/>
  <c r="F49" i="13"/>
  <c r="C49" i="13"/>
  <c r="A49" i="13"/>
  <c r="F48" i="13"/>
  <c r="C48" i="13"/>
  <c r="A48" i="13"/>
  <c r="F47" i="13"/>
  <c r="C47" i="13"/>
  <c r="A47" i="13"/>
  <c r="F46" i="13"/>
  <c r="C46" i="13"/>
  <c r="A46" i="13"/>
  <c r="F45" i="13"/>
  <c r="C45" i="13"/>
  <c r="A45" i="13"/>
  <c r="F44" i="13"/>
  <c r="C44" i="13"/>
  <c r="A44" i="13"/>
  <c r="F43" i="13"/>
  <c r="C43" i="13"/>
  <c r="A43" i="13"/>
  <c r="F42" i="13"/>
  <c r="C42" i="13"/>
  <c r="A42" i="13"/>
  <c r="F41" i="13"/>
  <c r="C41" i="13"/>
  <c r="A41" i="13"/>
  <c r="F40" i="13"/>
  <c r="C40" i="13"/>
  <c r="A40" i="13"/>
  <c r="F39" i="13"/>
  <c r="C39" i="13"/>
  <c r="A39" i="13"/>
  <c r="F38" i="13"/>
  <c r="C38" i="13"/>
  <c r="A38" i="13"/>
  <c r="F37" i="13"/>
  <c r="C37" i="13"/>
  <c r="A37" i="13"/>
  <c r="F36" i="13"/>
  <c r="C36" i="13"/>
  <c r="A36" i="13"/>
  <c r="F35" i="13"/>
  <c r="C35" i="13"/>
  <c r="A35" i="13"/>
  <c r="F34" i="13"/>
  <c r="C34" i="13"/>
  <c r="A34" i="13"/>
  <c r="F33" i="13"/>
  <c r="C33" i="13"/>
  <c r="A33" i="13"/>
  <c r="F32" i="13"/>
  <c r="C32" i="13"/>
  <c r="A32" i="13"/>
  <c r="F31" i="13"/>
  <c r="C31" i="13"/>
  <c r="A31" i="13"/>
  <c r="F30" i="13"/>
  <c r="C30" i="13"/>
  <c r="A30" i="13"/>
  <c r="F29" i="13"/>
  <c r="C29" i="13"/>
  <c r="A29" i="13"/>
  <c r="F28" i="13"/>
  <c r="C28" i="13"/>
  <c r="A28" i="13"/>
  <c r="F27" i="13"/>
  <c r="C27" i="13"/>
  <c r="A27" i="13"/>
  <c r="F26" i="13"/>
  <c r="C26" i="13"/>
  <c r="A26" i="13"/>
  <c r="F25" i="13"/>
  <c r="C25" i="13"/>
  <c r="A25" i="13"/>
  <c r="F24" i="13"/>
  <c r="C24" i="13"/>
  <c r="A24" i="13"/>
  <c r="F23" i="13"/>
  <c r="C23" i="13"/>
  <c r="A23" i="13"/>
  <c r="F22" i="13"/>
  <c r="C22" i="13"/>
  <c r="A22" i="13"/>
  <c r="F21" i="13"/>
  <c r="C21" i="13"/>
  <c r="A21" i="13"/>
  <c r="F20" i="13"/>
  <c r="C20" i="13"/>
  <c r="A20" i="13"/>
  <c r="F19" i="13"/>
  <c r="C19" i="13"/>
  <c r="A19" i="13"/>
  <c r="F18" i="13"/>
  <c r="C18" i="13"/>
  <c r="A18" i="13"/>
  <c r="F17" i="13"/>
  <c r="C17" i="13"/>
  <c r="A17" i="13"/>
  <c r="F16" i="13"/>
  <c r="C16" i="13"/>
  <c r="A16" i="13"/>
  <c r="F15" i="13"/>
  <c r="C15" i="13"/>
  <c r="A15" i="13"/>
  <c r="F14" i="13"/>
  <c r="C14" i="13"/>
  <c r="A14" i="13"/>
  <c r="F13" i="13"/>
  <c r="C13" i="13"/>
  <c r="A13" i="13"/>
  <c r="F12" i="13"/>
  <c r="C12" i="13"/>
  <c r="A12" i="13"/>
  <c r="F11" i="13"/>
  <c r="C11" i="13"/>
  <c r="A11" i="13"/>
  <c r="F10" i="13"/>
  <c r="C10" i="13"/>
  <c r="A10" i="13"/>
  <c r="F9" i="13"/>
  <c r="C9" i="13"/>
  <c r="A9" i="13"/>
  <c r="F8" i="13"/>
  <c r="C8" i="13"/>
  <c r="A8" i="13"/>
  <c r="F7" i="13"/>
  <c r="C7" i="13"/>
  <c r="A7" i="13"/>
  <c r="F6" i="13"/>
  <c r="C6" i="13"/>
  <c r="A6" i="13"/>
  <c r="F5" i="13"/>
  <c r="C5" i="13"/>
  <c r="A5" i="13"/>
  <c r="F4" i="13"/>
  <c r="C4" i="13"/>
  <c r="A4" i="13"/>
  <c r="F86" i="5"/>
  <c r="F85" i="5"/>
  <c r="F84" i="5"/>
  <c r="F82" i="5"/>
  <c r="F83" i="5"/>
  <c r="F81" i="5"/>
  <c r="F80" i="5"/>
  <c r="F33" i="5"/>
  <c r="F35" i="5"/>
  <c r="B86" i="5"/>
  <c r="B85" i="5"/>
  <c r="B84" i="5"/>
  <c r="G83" i="5"/>
  <c r="B83" i="5"/>
  <c r="G82" i="5"/>
  <c r="B82" i="5"/>
  <c r="B81" i="5"/>
  <c r="B80" i="5"/>
  <c r="F79" i="5"/>
  <c r="B79" i="5"/>
  <c r="F78" i="5"/>
  <c r="G78" i="5"/>
  <c r="B78" i="5"/>
  <c r="F77" i="5"/>
  <c r="G77" i="5"/>
  <c r="B77" i="5"/>
  <c r="F76" i="5"/>
  <c r="B76" i="5"/>
  <c r="F75" i="5"/>
  <c r="G75" i="5"/>
  <c r="F71" i="5"/>
  <c r="B75" i="5"/>
  <c r="F74" i="5"/>
  <c r="G74" i="5"/>
  <c r="B74" i="5"/>
  <c r="F73" i="5"/>
  <c r="B73" i="5"/>
  <c r="F23" i="5"/>
  <c r="F15" i="5"/>
  <c r="F16" i="5"/>
  <c r="F13" i="5"/>
  <c r="F12" i="5"/>
  <c r="F5" i="5"/>
  <c r="F6" i="5"/>
  <c r="F7" i="5"/>
  <c r="G7" i="5"/>
  <c r="F8" i="5"/>
  <c r="F9" i="5"/>
  <c r="G9" i="5"/>
  <c r="F10" i="5"/>
  <c r="G10" i="5"/>
  <c r="F11" i="5"/>
  <c r="F14" i="5"/>
  <c r="G14" i="5"/>
  <c r="F17" i="5"/>
  <c r="F18" i="5"/>
  <c r="G18" i="5"/>
  <c r="F19" i="5"/>
  <c r="F20" i="5"/>
  <c r="F21" i="5"/>
  <c r="F22" i="5"/>
  <c r="G22" i="5"/>
  <c r="F24" i="5"/>
  <c r="F25" i="5"/>
  <c r="F26" i="5"/>
  <c r="G26" i="5"/>
  <c r="F27" i="5"/>
  <c r="F28" i="5"/>
  <c r="F29" i="5"/>
  <c r="F30" i="5"/>
  <c r="G30" i="5"/>
  <c r="F31" i="5"/>
  <c r="F32" i="5"/>
  <c r="F34" i="5"/>
  <c r="G34" i="5"/>
  <c r="F36" i="5"/>
  <c r="F37" i="5"/>
  <c r="F38" i="5"/>
  <c r="G38" i="5"/>
  <c r="F39" i="5"/>
  <c r="F40" i="5"/>
  <c r="F41" i="5"/>
  <c r="F42" i="5"/>
  <c r="G42" i="5"/>
  <c r="F43" i="5"/>
  <c r="F44" i="5"/>
  <c r="F45" i="5"/>
  <c r="G45" i="5"/>
  <c r="F46" i="5"/>
  <c r="F47" i="5"/>
  <c r="G47" i="5"/>
  <c r="F48" i="5"/>
  <c r="F49" i="5"/>
  <c r="G49" i="5"/>
  <c r="F50" i="5"/>
  <c r="F51" i="5"/>
  <c r="F52" i="5"/>
  <c r="F53" i="5"/>
  <c r="G53" i="5"/>
  <c r="F54" i="5"/>
  <c r="F55" i="5"/>
  <c r="G55" i="5"/>
  <c r="F56" i="5"/>
  <c r="F57" i="5"/>
  <c r="G57" i="5"/>
  <c r="F58" i="5"/>
  <c r="G58" i="5"/>
  <c r="F59" i="5"/>
  <c r="F60" i="5"/>
  <c r="F61" i="5"/>
  <c r="G61" i="5"/>
  <c r="F62" i="5"/>
  <c r="F63" i="5"/>
  <c r="G63" i="5"/>
  <c r="F64" i="5"/>
  <c r="F65" i="5"/>
  <c r="G65" i="5"/>
  <c r="F66" i="5"/>
  <c r="G66" i="5"/>
  <c r="F67" i="5"/>
  <c r="G67" i="5"/>
  <c r="F68" i="5"/>
  <c r="F69" i="5"/>
  <c r="G69" i="5"/>
  <c r="F70" i="5"/>
  <c r="G70" i="5"/>
  <c r="F72" i="5"/>
  <c r="F4" i="5"/>
  <c r="G4" i="5"/>
  <c r="B5" i="5"/>
  <c r="B6" i="5"/>
  <c r="B7" i="5"/>
  <c r="B8" i="5"/>
  <c r="B9" i="5"/>
  <c r="B10" i="5"/>
  <c r="B11" i="5"/>
  <c r="B12" i="5"/>
  <c r="B13" i="5"/>
  <c r="B14"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3" i="5"/>
  <c r="B4" i="5"/>
  <c r="G41" i="5"/>
  <c r="G50" i="5"/>
  <c r="A81" i="23"/>
  <c r="C81" i="5"/>
  <c r="A81" i="5"/>
  <c r="D81" i="5"/>
  <c r="G81" i="5"/>
  <c r="E81" i="5"/>
  <c r="K11" i="21"/>
  <c r="M9" i="21"/>
  <c r="D6" i="5"/>
  <c r="G6" i="5"/>
  <c r="E6" i="5"/>
  <c r="C6" i="5"/>
  <c r="A6" i="5"/>
  <c r="A6" i="23"/>
  <c r="F84" i="23"/>
  <c r="E51" i="5"/>
  <c r="D51" i="5"/>
  <c r="G51" i="5"/>
  <c r="F51" i="23"/>
  <c r="E39" i="5"/>
  <c r="D39" i="5"/>
  <c r="G39" i="5"/>
  <c r="E35" i="5"/>
  <c r="D35" i="5"/>
  <c r="G35" i="5"/>
  <c r="E31" i="5"/>
  <c r="D31" i="5"/>
  <c r="G31" i="5"/>
  <c r="E27" i="5"/>
  <c r="D27" i="5"/>
  <c r="G27" i="5"/>
  <c r="E23" i="5"/>
  <c r="D23" i="5"/>
  <c r="G23" i="5"/>
  <c r="E19" i="5"/>
  <c r="D19" i="5"/>
  <c r="G19" i="5"/>
  <c r="E15" i="5"/>
  <c r="D15" i="5"/>
  <c r="G15" i="5"/>
  <c r="I4" i="21"/>
  <c r="L4" i="21"/>
  <c r="N4" i="21"/>
  <c r="D71" i="5"/>
  <c r="G71" i="5"/>
  <c r="E13" i="5"/>
  <c r="D13" i="5"/>
  <c r="G13" i="5"/>
  <c r="A13" i="23"/>
  <c r="C13" i="5"/>
  <c r="A13" i="5"/>
  <c r="E86" i="5"/>
  <c r="D86" i="5"/>
  <c r="G86" i="5"/>
  <c r="F76" i="23"/>
  <c r="E43" i="5"/>
  <c r="D43" i="5"/>
  <c r="G43" i="5"/>
  <c r="F43" i="23"/>
  <c r="D11" i="5"/>
  <c r="G11" i="5"/>
  <c r="E11" i="5"/>
  <c r="C11" i="5"/>
  <c r="A11" i="5"/>
  <c r="A11" i="23"/>
  <c r="A79" i="23"/>
  <c r="C79" i="5"/>
  <c r="A79" i="5"/>
  <c r="D79" i="5"/>
  <c r="G79" i="5"/>
  <c r="E71" i="5"/>
  <c r="F71" i="23"/>
  <c r="E59" i="5"/>
  <c r="D59" i="5"/>
  <c r="G59" i="5"/>
  <c r="F59" i="23"/>
  <c r="H11" i="21"/>
  <c r="K8" i="21"/>
  <c r="I3" i="21"/>
  <c r="L3" i="21"/>
  <c r="N3" i="21"/>
  <c r="A73" i="23"/>
  <c r="D73" i="5"/>
  <c r="G73" i="5"/>
  <c r="C73" i="5"/>
  <c r="A73" i="5"/>
  <c r="E73" i="5"/>
  <c r="E79" i="5"/>
  <c r="F79" i="23"/>
  <c r="F68" i="23"/>
  <c r="D37" i="5"/>
  <c r="G37" i="5"/>
  <c r="D33" i="5"/>
  <c r="G33" i="5"/>
  <c r="E29" i="5"/>
  <c r="D29" i="5"/>
  <c r="G29" i="5"/>
  <c r="D25" i="5"/>
  <c r="G25" i="5"/>
  <c r="D21" i="5"/>
  <c r="G21" i="5"/>
  <c r="D17" i="5"/>
  <c r="G17" i="5"/>
  <c r="D85" i="5"/>
  <c r="G85" i="5"/>
  <c r="D62" i="5"/>
  <c r="G62" i="5"/>
  <c r="D54" i="5"/>
  <c r="G54" i="5"/>
  <c r="D46" i="5"/>
  <c r="G46" i="5"/>
  <c r="E9" i="5"/>
  <c r="D5" i="5"/>
  <c r="G5" i="5"/>
  <c r="F85" i="23"/>
  <c r="E69" i="5"/>
  <c r="E65" i="5"/>
  <c r="E33" i="5"/>
  <c r="E25" i="5"/>
  <c r="E17" i="5"/>
  <c r="G68" i="28"/>
  <c r="E55" i="20"/>
  <c r="F55" i="20"/>
  <c r="D8" i="5"/>
  <c r="G8" i="5"/>
  <c r="C8" i="5"/>
  <c r="A8" i="5"/>
  <c r="A8" i="23"/>
  <c r="E8" i="5"/>
  <c r="A76" i="23"/>
  <c r="D76" i="5"/>
  <c r="G76" i="5"/>
  <c r="E76" i="5"/>
  <c r="A84" i="23"/>
  <c r="D84" i="5"/>
  <c r="G84" i="5"/>
  <c r="E84" i="5"/>
  <c r="C84" i="5"/>
  <c r="A84" i="5"/>
  <c r="C76" i="5"/>
  <c r="A76" i="5"/>
  <c r="D72" i="5"/>
  <c r="G72" i="5"/>
  <c r="C72" i="5"/>
  <c r="A72" i="5"/>
  <c r="E72" i="5"/>
  <c r="D68" i="5"/>
  <c r="G68" i="5"/>
  <c r="C68" i="5"/>
  <c r="A68" i="5"/>
  <c r="E68" i="5"/>
  <c r="D64" i="5"/>
  <c r="G64" i="5"/>
  <c r="C64" i="5"/>
  <c r="A64" i="5"/>
  <c r="E64" i="5"/>
  <c r="D60" i="5"/>
  <c r="G60" i="5"/>
  <c r="C60" i="5"/>
  <c r="A60" i="5"/>
  <c r="E60" i="5"/>
  <c r="D56" i="5"/>
  <c r="G56" i="5"/>
  <c r="C56" i="5"/>
  <c r="A56" i="5"/>
  <c r="E56" i="5"/>
  <c r="D52" i="5"/>
  <c r="G52" i="5"/>
  <c r="C52" i="5"/>
  <c r="A52" i="5"/>
  <c r="E52" i="5"/>
  <c r="D48" i="5"/>
  <c r="G48" i="5"/>
  <c r="C48" i="5"/>
  <c r="A48" i="5"/>
  <c r="E48" i="5"/>
  <c r="D44" i="5"/>
  <c r="G44" i="5"/>
  <c r="C44" i="5"/>
  <c r="A44" i="5"/>
  <c r="E44" i="5"/>
  <c r="D40" i="5"/>
  <c r="G40" i="5"/>
  <c r="C40" i="5"/>
  <c r="A40" i="5"/>
  <c r="E40" i="5"/>
  <c r="D36" i="5"/>
  <c r="G36" i="5"/>
  <c r="C36" i="5"/>
  <c r="A36" i="5"/>
  <c r="E36" i="5"/>
  <c r="D32" i="5"/>
  <c r="G32" i="5"/>
  <c r="C32" i="5"/>
  <c r="A32" i="5"/>
  <c r="E32" i="5"/>
  <c r="D28" i="5"/>
  <c r="G28" i="5"/>
  <c r="C28" i="5"/>
  <c r="A28" i="5"/>
  <c r="E28" i="5"/>
  <c r="D24" i="5"/>
  <c r="G24" i="5"/>
  <c r="C24" i="5"/>
  <c r="A24" i="5"/>
  <c r="A24" i="23"/>
  <c r="E24" i="5"/>
  <c r="D20" i="5"/>
  <c r="G20" i="5"/>
  <c r="C20" i="5"/>
  <c r="A20" i="5"/>
  <c r="A20" i="23"/>
  <c r="E20" i="5"/>
  <c r="D16" i="5"/>
  <c r="G16" i="5"/>
  <c r="C16" i="5"/>
  <c r="A16" i="5"/>
  <c r="A16" i="23"/>
  <c r="E16" i="5"/>
  <c r="A80" i="23"/>
  <c r="D80" i="5"/>
  <c r="G80" i="5"/>
  <c r="E80" i="5"/>
  <c r="D12" i="5"/>
  <c r="G12" i="5"/>
  <c r="C12" i="5"/>
  <c r="A12" i="5"/>
  <c r="A12" i="23"/>
  <c r="E12" i="5"/>
  <c r="H57" i="20"/>
  <c r="E6" i="20"/>
  <c r="F6" i="20"/>
  <c r="B6" i="26"/>
  <c r="C6" i="26"/>
  <c r="I8" i="27"/>
  <c r="H7" i="20"/>
  <c r="H8" i="20"/>
  <c r="H9" i="20"/>
  <c r="H58" i="20"/>
  <c r="E59" i="20"/>
  <c r="F59" i="20"/>
  <c r="I59" i="20"/>
  <c r="J59" i="20"/>
  <c r="C59" i="21"/>
  <c r="H62" i="20"/>
  <c r="E10" i="20"/>
  <c r="F10" i="20"/>
  <c r="H66" i="20"/>
  <c r="E3" i="20"/>
  <c r="F3" i="20"/>
  <c r="H11" i="20"/>
  <c r="E13" i="20"/>
  <c r="F13" i="20"/>
  <c r="H14" i="20"/>
  <c r="E46" i="20"/>
  <c r="F46" i="20"/>
  <c r="H6" i="20"/>
  <c r="E58" i="20"/>
  <c r="F58" i="20"/>
  <c r="I58" i="20"/>
  <c r="J58" i="20"/>
  <c r="C58" i="21"/>
  <c r="Q10" i="21"/>
  <c r="R10" i="21"/>
  <c r="N10" i="21"/>
  <c r="I10" i="21"/>
  <c r="L10" i="21"/>
  <c r="F82" i="21"/>
  <c r="G82" i="21"/>
  <c r="F78" i="21"/>
  <c r="G78" i="21"/>
  <c r="F74" i="21"/>
  <c r="G74" i="21"/>
  <c r="F63" i="21"/>
  <c r="F43" i="21"/>
  <c r="G43" i="21"/>
  <c r="M67" i="27"/>
  <c r="G59" i="28"/>
  <c r="F68" i="21"/>
  <c r="F38" i="21"/>
  <c r="F35" i="21"/>
  <c r="G35" i="21"/>
  <c r="F32" i="21"/>
  <c r="G32" i="21"/>
  <c r="E84" i="27"/>
  <c r="G84" i="28"/>
  <c r="E77" i="28"/>
  <c r="M75" i="27"/>
  <c r="F70" i="21"/>
  <c r="G70" i="21"/>
  <c r="F55" i="21"/>
  <c r="G55" i="21"/>
  <c r="E78" i="28"/>
  <c r="E78" i="29"/>
  <c r="H60" i="20"/>
  <c r="Q9" i="21"/>
  <c r="R9" i="21"/>
  <c r="Q11" i="5"/>
  <c r="N9" i="21"/>
  <c r="I9" i="21"/>
  <c r="L9" i="21"/>
  <c r="D110" i="24"/>
  <c r="K7" i="21"/>
  <c r="M8" i="21"/>
  <c r="F27" i="21"/>
  <c r="G27" i="21"/>
  <c r="F20" i="21"/>
  <c r="G20" i="21"/>
  <c r="G86" i="28"/>
  <c r="G83" i="28"/>
  <c r="M72" i="27"/>
  <c r="M68" i="27"/>
  <c r="G60" i="28"/>
  <c r="G56" i="28"/>
  <c r="O4" i="27"/>
  <c r="D100" i="24"/>
  <c r="D102" i="24"/>
  <c r="H9" i="21"/>
  <c r="M7" i="21"/>
  <c r="F5" i="21"/>
  <c r="G5" i="21"/>
  <c r="F79" i="21"/>
  <c r="G79" i="21"/>
  <c r="F71" i="21"/>
  <c r="F69" i="21"/>
  <c r="G69" i="21"/>
  <c r="F67" i="21"/>
  <c r="F64" i="21"/>
  <c r="F42" i="21"/>
  <c r="G42" i="21"/>
  <c r="M83" i="27"/>
  <c r="G82" i="28"/>
  <c r="M73" i="27"/>
  <c r="M69" i="27"/>
  <c r="G61" i="28"/>
  <c r="G57" i="28"/>
  <c r="E60" i="20"/>
  <c r="F60" i="20"/>
  <c r="I60" i="20"/>
  <c r="J60" i="20"/>
  <c r="C60" i="21"/>
  <c r="E84" i="20"/>
  <c r="F84" i="20"/>
  <c r="H8" i="21"/>
  <c r="K9" i="21"/>
  <c r="E4" i="27"/>
  <c r="M82" i="27"/>
  <c r="M74" i="27"/>
  <c r="M70" i="27"/>
  <c r="E66" i="27"/>
  <c r="G62" i="28"/>
  <c r="G58" i="28"/>
  <c r="G58" i="27"/>
  <c r="G58" i="29"/>
  <c r="E7" i="20"/>
  <c r="F7" i="20"/>
  <c r="J15" i="21"/>
  <c r="J17" i="21"/>
  <c r="J22" i="21"/>
  <c r="J28" i="21"/>
  <c r="J31" i="21"/>
  <c r="J34" i="21"/>
  <c r="J40" i="21"/>
  <c r="J58" i="21"/>
  <c r="G13" i="21"/>
  <c r="G38" i="21"/>
  <c r="G63" i="21"/>
  <c r="G64" i="21"/>
  <c r="G67" i="21"/>
  <c r="G68" i="21"/>
  <c r="G71" i="21"/>
  <c r="J83" i="21"/>
  <c r="J3" i="21"/>
  <c r="G7" i="21"/>
  <c r="J8" i="21"/>
  <c r="G11" i="21"/>
  <c r="G2" i="21"/>
  <c r="G61" i="21"/>
  <c r="G6" i="21"/>
  <c r="G10" i="21"/>
  <c r="J37" i="21"/>
  <c r="J57" i="21"/>
  <c r="J59" i="21"/>
  <c r="K59" i="21"/>
  <c r="J62" i="21"/>
  <c r="G83" i="21"/>
  <c r="G4" i="21"/>
  <c r="G9" i="21"/>
  <c r="J60" i="21"/>
  <c r="J9" i="21"/>
  <c r="G3" i="21"/>
  <c r="F78" i="27"/>
  <c r="N84" i="27"/>
  <c r="D90" i="24"/>
  <c r="D91" i="24"/>
  <c r="D84" i="25"/>
  <c r="D60" i="25"/>
  <c r="D58" i="25"/>
  <c r="D13" i="25"/>
  <c r="D12" i="25"/>
  <c r="D11" i="25"/>
  <c r="D7" i="25"/>
  <c r="E72" i="25"/>
  <c r="F72" i="25"/>
  <c r="D59" i="25"/>
  <c r="D55" i="25"/>
  <c r="D10" i="25"/>
  <c r="D6" i="25"/>
  <c r="D3" i="25"/>
  <c r="D5" i="25"/>
  <c r="D9" i="25"/>
  <c r="D8" i="25"/>
  <c r="D74" i="25"/>
  <c r="D57" i="25"/>
  <c r="F39" i="28"/>
  <c r="F6" i="28"/>
  <c r="F7" i="28"/>
  <c r="F8" i="28"/>
  <c r="F85" i="28"/>
  <c r="F5" i="28"/>
  <c r="F11" i="28"/>
  <c r="F13" i="28"/>
  <c r="F79" i="28"/>
  <c r="F81" i="28"/>
  <c r="F63" i="28"/>
  <c r="F9" i="28"/>
  <c r="F12" i="28"/>
  <c r="F16" i="28"/>
  <c r="F10" i="28"/>
  <c r="F14" i="28"/>
  <c r="F17" i="28"/>
  <c r="F18" i="28"/>
  <c r="F19" i="28"/>
  <c r="F20" i="28"/>
  <c r="F21" i="28"/>
  <c r="F15" i="28"/>
  <c r="F25" i="28"/>
  <c r="F29" i="28"/>
  <c r="F33" i="28"/>
  <c r="F35" i="28"/>
  <c r="F22" i="28"/>
  <c r="F26" i="28"/>
  <c r="F30" i="28"/>
  <c r="F34" i="28"/>
  <c r="F36" i="28"/>
  <c r="F37" i="28"/>
  <c r="F38" i="28"/>
  <c r="F40" i="28"/>
  <c r="F41" i="28"/>
  <c r="F42" i="28"/>
  <c r="F43" i="28"/>
  <c r="F44" i="28"/>
  <c r="F45" i="28"/>
  <c r="F46" i="28"/>
  <c r="F47" i="28"/>
  <c r="F48" i="28"/>
  <c r="F49" i="28"/>
  <c r="F50" i="28"/>
  <c r="F51" i="28"/>
  <c r="F52" i="28"/>
  <c r="F53" i="28"/>
  <c r="F54" i="28"/>
  <c r="F28" i="28"/>
  <c r="F66" i="28"/>
  <c r="F67" i="28"/>
  <c r="F27" i="28"/>
  <c r="F24" i="28"/>
  <c r="F32" i="28"/>
  <c r="F23" i="28"/>
  <c r="F31" i="28"/>
  <c r="F76" i="28"/>
  <c r="F78" i="28"/>
  <c r="F55" i="28"/>
  <c r="F80" i="28"/>
  <c r="N84" i="29"/>
  <c r="F77" i="28"/>
  <c r="F64" i="28"/>
  <c r="F65" i="28"/>
  <c r="F68" i="28"/>
  <c r="F69" i="28"/>
  <c r="F70" i="28"/>
  <c r="F71" i="28"/>
  <c r="F72" i="28"/>
  <c r="F73" i="28"/>
  <c r="F74" i="28"/>
  <c r="F75" i="28"/>
  <c r="F4" i="28"/>
  <c r="F56" i="28"/>
  <c r="F57" i="28"/>
  <c r="F58" i="28"/>
  <c r="F59" i="28"/>
  <c r="F60" i="28"/>
  <c r="F61" i="28"/>
  <c r="F62" i="28"/>
  <c r="F82" i="28"/>
  <c r="F83" i="28"/>
  <c r="F84" i="28"/>
  <c r="F86" i="28"/>
  <c r="J84" i="21"/>
  <c r="G8" i="21"/>
  <c r="J4" i="21"/>
  <c r="J12" i="21"/>
  <c r="J80" i="21"/>
  <c r="J2" i="21"/>
  <c r="J10" i="21"/>
  <c r="J6" i="21"/>
  <c r="F81" i="27"/>
  <c r="F63" i="27"/>
  <c r="F9" i="27"/>
  <c r="N81" i="27"/>
  <c r="F39" i="27"/>
  <c r="F6" i="27"/>
  <c r="F8" i="27"/>
  <c r="F85" i="27"/>
  <c r="F79" i="27"/>
  <c r="N39" i="27"/>
  <c r="F7" i="27"/>
  <c r="F12" i="27"/>
  <c r="F13" i="27"/>
  <c r="N15" i="27"/>
  <c r="N16" i="27"/>
  <c r="N17" i="27"/>
  <c r="N18" i="27"/>
  <c r="N19" i="27"/>
  <c r="N20" i="27"/>
  <c r="N22" i="27"/>
  <c r="N23" i="27"/>
  <c r="N24" i="27"/>
  <c r="N25" i="27"/>
  <c r="N26" i="27"/>
  <c r="N27" i="27"/>
  <c r="N28" i="27"/>
  <c r="N30" i="27"/>
  <c r="N31" i="27"/>
  <c r="N32" i="27"/>
  <c r="N33" i="27"/>
  <c r="N34" i="27"/>
  <c r="N10" i="27"/>
  <c r="F5" i="27"/>
  <c r="F10" i="27"/>
  <c r="F11" i="27"/>
  <c r="F15" i="27"/>
  <c r="N11" i="27"/>
  <c r="N14" i="27"/>
  <c r="F16" i="27"/>
  <c r="F17" i="27"/>
  <c r="F18" i="27"/>
  <c r="F19" i="27"/>
  <c r="F20" i="27"/>
  <c r="F21" i="27"/>
  <c r="F23" i="27"/>
  <c r="F27" i="27"/>
  <c r="F31" i="27"/>
  <c r="F35" i="27"/>
  <c r="F36" i="27"/>
  <c r="F37" i="27"/>
  <c r="F38" i="27"/>
  <c r="F40" i="27"/>
  <c r="F41" i="27"/>
  <c r="F42" i="27"/>
  <c r="F43" i="27"/>
  <c r="F44" i="27"/>
  <c r="F45" i="27"/>
  <c r="F46" i="27"/>
  <c r="F47" i="27"/>
  <c r="F48" i="27"/>
  <c r="F49" i="27"/>
  <c r="F50" i="27"/>
  <c r="F51" i="27"/>
  <c r="F52" i="27"/>
  <c r="F53" i="27"/>
  <c r="N13" i="27"/>
  <c r="F24" i="27"/>
  <c r="F28" i="27"/>
  <c r="F32" i="27"/>
  <c r="F14" i="27"/>
  <c r="F29" i="27"/>
  <c r="N54" i="27"/>
  <c r="N55" i="27"/>
  <c r="N56" i="27"/>
  <c r="N57" i="27"/>
  <c r="N58" i="27"/>
  <c r="N59" i="27"/>
  <c r="N60" i="27"/>
  <c r="N61" i="27"/>
  <c r="N62" i="27"/>
  <c r="N12" i="27"/>
  <c r="F22" i="27"/>
  <c r="F30" i="27"/>
  <c r="N40" i="27"/>
  <c r="N42" i="27"/>
  <c r="N44" i="27"/>
  <c r="N46" i="27"/>
  <c r="N48" i="27"/>
  <c r="N50" i="27"/>
  <c r="N52" i="27"/>
  <c r="F55" i="27"/>
  <c r="F56" i="27"/>
  <c r="F57" i="27"/>
  <c r="F58" i="27"/>
  <c r="F59" i="27"/>
  <c r="F60" i="27"/>
  <c r="F61" i="27"/>
  <c r="F62" i="27"/>
  <c r="N64" i="27"/>
  <c r="N65" i="27"/>
  <c r="F25" i="27"/>
  <c r="F33" i="27"/>
  <c r="N36" i="27"/>
  <c r="N38" i="27"/>
  <c r="F54" i="27"/>
  <c r="F26" i="27"/>
  <c r="F34" i="27"/>
  <c r="N41" i="27"/>
  <c r="N45" i="27"/>
  <c r="N47" i="27"/>
  <c r="N49" i="27"/>
  <c r="N53" i="27"/>
  <c r="N66" i="27"/>
  <c r="N67" i="27"/>
  <c r="N68" i="27"/>
  <c r="N69" i="27"/>
  <c r="N70" i="27"/>
  <c r="N71" i="27"/>
  <c r="N72" i="27"/>
  <c r="N73" i="27"/>
  <c r="N74" i="27"/>
  <c r="N75" i="27"/>
  <c r="F68" i="27"/>
  <c r="F69" i="27"/>
  <c r="F70" i="27"/>
  <c r="F71" i="27"/>
  <c r="F72" i="27"/>
  <c r="F73" i="27"/>
  <c r="F74" i="27"/>
  <c r="F75" i="27"/>
  <c r="N76" i="27"/>
  <c r="E63" i="28"/>
  <c r="E5" i="28"/>
  <c r="E11" i="28"/>
  <c r="E10" i="28"/>
  <c r="E12" i="28"/>
  <c r="E85" i="28"/>
  <c r="E6" i="28"/>
  <c r="E7" i="28"/>
  <c r="E8" i="28"/>
  <c r="E9" i="28"/>
  <c r="E15" i="28"/>
  <c r="E14" i="28"/>
  <c r="E22" i="28"/>
  <c r="E26" i="28"/>
  <c r="E30" i="28"/>
  <c r="E34" i="28"/>
  <c r="E36" i="28"/>
  <c r="E37" i="28"/>
  <c r="E38" i="28"/>
  <c r="E39" i="28"/>
  <c r="E40" i="28"/>
  <c r="E41" i="28"/>
  <c r="E42" i="28"/>
  <c r="E43" i="28"/>
  <c r="E44" i="28"/>
  <c r="E45" i="28"/>
  <c r="E46" i="28"/>
  <c r="E47" i="28"/>
  <c r="E48" i="28"/>
  <c r="E49" i="28"/>
  <c r="E50" i="28"/>
  <c r="E51" i="28"/>
  <c r="E52" i="28"/>
  <c r="E53" i="28"/>
  <c r="E16" i="28"/>
  <c r="E23" i="28"/>
  <c r="E27" i="28"/>
  <c r="E31" i="28"/>
  <c r="E19" i="28"/>
  <c r="E54" i="28"/>
  <c r="E18" i="28"/>
  <c r="E24" i="28"/>
  <c r="E29" i="28"/>
  <c r="E32" i="28"/>
  <c r="E55" i="28"/>
  <c r="E56" i="28"/>
  <c r="E57" i="28"/>
  <c r="E58" i="28"/>
  <c r="E59" i="28"/>
  <c r="E60" i="28"/>
  <c r="E61" i="28"/>
  <c r="E62" i="28"/>
  <c r="E17" i="28"/>
  <c r="E21" i="28"/>
  <c r="E35" i="28"/>
  <c r="E13" i="28"/>
  <c r="E20" i="28"/>
  <c r="E25" i="28"/>
  <c r="E28" i="28"/>
  <c r="E33" i="28"/>
  <c r="E67" i="28"/>
  <c r="E68" i="28"/>
  <c r="E69" i="28"/>
  <c r="E70" i="28"/>
  <c r="M70" i="29"/>
  <c r="E71" i="28"/>
  <c r="E72" i="28"/>
  <c r="M72" i="29"/>
  <c r="E73" i="28"/>
  <c r="M73" i="29"/>
  <c r="E74" i="28"/>
  <c r="E75" i="28"/>
  <c r="M75" i="29"/>
  <c r="F81" i="21"/>
  <c r="G81" i="21"/>
  <c r="J79" i="21"/>
  <c r="J78" i="21"/>
  <c r="F77" i="21"/>
  <c r="G77" i="21"/>
  <c r="F76" i="21"/>
  <c r="G76" i="21"/>
  <c r="F75" i="21"/>
  <c r="G75" i="21"/>
  <c r="J74" i="21"/>
  <c r="F73" i="21"/>
  <c r="G73" i="21"/>
  <c r="J72" i="21"/>
  <c r="J66" i="21"/>
  <c r="F65" i="21"/>
  <c r="G65" i="21"/>
  <c r="F56" i="21"/>
  <c r="G56" i="21"/>
  <c r="F54" i="21"/>
  <c r="G54" i="21"/>
  <c r="J53" i="21"/>
  <c r="J52" i="21"/>
  <c r="J51" i="21"/>
  <c r="J50" i="21"/>
  <c r="J49" i="21"/>
  <c r="J48" i="21"/>
  <c r="J47" i="21"/>
  <c r="J46" i="21"/>
  <c r="F45" i="21"/>
  <c r="G45" i="21"/>
  <c r="F44" i="21"/>
  <c r="G44" i="21"/>
  <c r="J41" i="21"/>
  <c r="D40" i="25"/>
  <c r="F39" i="21"/>
  <c r="G39" i="21"/>
  <c r="J36" i="21"/>
  <c r="F33" i="21"/>
  <c r="G33" i="21"/>
  <c r="F30" i="21"/>
  <c r="G30" i="21"/>
  <c r="F29" i="21"/>
  <c r="G29" i="21"/>
  <c r="F26" i="21"/>
  <c r="G26" i="21"/>
  <c r="F25" i="21"/>
  <c r="G25" i="21"/>
  <c r="F24" i="21"/>
  <c r="G24" i="21"/>
  <c r="F23" i="21"/>
  <c r="G23" i="21"/>
  <c r="F21" i="21"/>
  <c r="G21" i="21"/>
  <c r="J19" i="21"/>
  <c r="J18" i="21"/>
  <c r="D17" i="25"/>
  <c r="J16" i="21"/>
  <c r="F14" i="21"/>
  <c r="G14" i="21"/>
  <c r="F12" i="21"/>
  <c r="G12" i="21"/>
  <c r="J5" i="21"/>
  <c r="N4" i="27"/>
  <c r="F4" i="27"/>
  <c r="E4" i="28"/>
  <c r="G86" i="27"/>
  <c r="G86" i="29"/>
  <c r="M84" i="27"/>
  <c r="G83" i="27"/>
  <c r="G83" i="29"/>
  <c r="G82" i="27"/>
  <c r="G82" i="29"/>
  <c r="M81" i="27"/>
  <c r="O80" i="27"/>
  <c r="F80" i="27"/>
  <c r="E80" i="28"/>
  <c r="N77" i="27"/>
  <c r="O76" i="27"/>
  <c r="E76" i="28"/>
  <c r="G75" i="27"/>
  <c r="G75" i="28"/>
  <c r="G74" i="27"/>
  <c r="G74" i="28"/>
  <c r="G73" i="27"/>
  <c r="G73" i="28"/>
  <c r="G72" i="27"/>
  <c r="G72" i="28"/>
  <c r="G71" i="27"/>
  <c r="G71" i="28"/>
  <c r="G70" i="27"/>
  <c r="G70" i="28"/>
  <c r="G69" i="27"/>
  <c r="G69" i="28"/>
  <c r="G68" i="27"/>
  <c r="G68" i="29"/>
  <c r="F67" i="27"/>
  <c r="G62" i="27"/>
  <c r="G61" i="27"/>
  <c r="G61" i="29"/>
  <c r="G60" i="27"/>
  <c r="G60" i="29"/>
  <c r="G59" i="27"/>
  <c r="G57" i="27"/>
  <c r="G56" i="27"/>
  <c r="G55" i="27"/>
  <c r="J11" i="21"/>
  <c r="J7" i="21"/>
  <c r="E6" i="27"/>
  <c r="E8" i="27"/>
  <c r="E63" i="27"/>
  <c r="E5" i="27"/>
  <c r="E11" i="27"/>
  <c r="M11" i="27"/>
  <c r="E13" i="27"/>
  <c r="M13" i="27"/>
  <c r="M14" i="27"/>
  <c r="M15" i="27"/>
  <c r="E85" i="27"/>
  <c r="E9" i="27"/>
  <c r="E7" i="27"/>
  <c r="M10" i="27"/>
  <c r="E16" i="27"/>
  <c r="E17" i="27"/>
  <c r="E18" i="27"/>
  <c r="E19" i="27"/>
  <c r="E20" i="27"/>
  <c r="E21" i="27"/>
  <c r="E22" i="27"/>
  <c r="E23" i="27"/>
  <c r="E24" i="27"/>
  <c r="E25" i="27"/>
  <c r="E26" i="27"/>
  <c r="E27" i="27"/>
  <c r="E28" i="27"/>
  <c r="E29" i="27"/>
  <c r="E30" i="27"/>
  <c r="E31" i="27"/>
  <c r="E32" i="27"/>
  <c r="E33" i="27"/>
  <c r="E34" i="27"/>
  <c r="E10" i="27"/>
  <c r="M12" i="27"/>
  <c r="E14" i="27"/>
  <c r="E12" i="27"/>
  <c r="M25" i="27"/>
  <c r="M33" i="27"/>
  <c r="M16" i="27"/>
  <c r="M17" i="27"/>
  <c r="M18" i="27"/>
  <c r="M19" i="27"/>
  <c r="M20" i="27"/>
  <c r="M22" i="27"/>
  <c r="M26" i="27"/>
  <c r="M30" i="27"/>
  <c r="M34" i="27"/>
  <c r="M39" i="27"/>
  <c r="M23" i="27"/>
  <c r="M31" i="27"/>
  <c r="E36" i="27"/>
  <c r="E38" i="27"/>
  <c r="M40" i="27"/>
  <c r="M42" i="27"/>
  <c r="M44" i="27"/>
  <c r="M46" i="27"/>
  <c r="M48" i="27"/>
  <c r="M50" i="27"/>
  <c r="M52" i="27"/>
  <c r="E55" i="27"/>
  <c r="E56" i="27"/>
  <c r="E57" i="27"/>
  <c r="E58" i="27"/>
  <c r="E59" i="27"/>
  <c r="E60" i="27"/>
  <c r="E61" i="27"/>
  <c r="E62" i="27"/>
  <c r="M64" i="27"/>
  <c r="M65" i="27"/>
  <c r="E15" i="27"/>
  <c r="M28" i="27"/>
  <c r="M36" i="27"/>
  <c r="M38" i="27"/>
  <c r="E39" i="27"/>
  <c r="E41" i="27"/>
  <c r="E43" i="27"/>
  <c r="E45" i="27"/>
  <c r="E47" i="27"/>
  <c r="E49" i="27"/>
  <c r="E51" i="27"/>
  <c r="E53" i="27"/>
  <c r="E54" i="27"/>
  <c r="E64" i="27"/>
  <c r="E65" i="27"/>
  <c r="M66" i="27"/>
  <c r="E35" i="27"/>
  <c r="E37" i="27"/>
  <c r="M41" i="27"/>
  <c r="M45" i="27"/>
  <c r="M47" i="27"/>
  <c r="M49" i="27"/>
  <c r="M51" i="27"/>
  <c r="M53" i="27"/>
  <c r="M24" i="27"/>
  <c r="M32" i="27"/>
  <c r="E40" i="27"/>
  <c r="E42" i="27"/>
  <c r="E44" i="27"/>
  <c r="E46" i="27"/>
  <c r="E48" i="27"/>
  <c r="E50" i="27"/>
  <c r="E52" i="27"/>
  <c r="M54" i="27"/>
  <c r="M55" i="27"/>
  <c r="M56" i="27"/>
  <c r="M57" i="27"/>
  <c r="M58" i="27"/>
  <c r="M59" i="27"/>
  <c r="M60" i="27"/>
  <c r="M61" i="27"/>
  <c r="M62" i="27"/>
  <c r="E68" i="27"/>
  <c r="E69" i="27"/>
  <c r="E70" i="27"/>
  <c r="E71" i="27"/>
  <c r="E72" i="27"/>
  <c r="E73" i="27"/>
  <c r="E74" i="27"/>
  <c r="E75" i="27"/>
  <c r="M76" i="27"/>
  <c r="E79" i="27"/>
  <c r="E67" i="27"/>
  <c r="E76" i="27"/>
  <c r="M77" i="27"/>
  <c r="M78" i="27"/>
  <c r="G85" i="28"/>
  <c r="G9" i="28"/>
  <c r="G6" i="28"/>
  <c r="G7" i="28"/>
  <c r="G8" i="28"/>
  <c r="G14" i="28"/>
  <c r="G15" i="28"/>
  <c r="G16" i="28"/>
  <c r="G63" i="28"/>
  <c r="G11" i="28"/>
  <c r="G5" i="28"/>
  <c r="G13" i="28"/>
  <c r="G17" i="28"/>
  <c r="G18" i="28"/>
  <c r="G19" i="28"/>
  <c r="G20" i="28"/>
  <c r="G21" i="28"/>
  <c r="G24" i="28"/>
  <c r="G28" i="28"/>
  <c r="G32" i="28"/>
  <c r="G25" i="28"/>
  <c r="G29" i="28"/>
  <c r="G33" i="28"/>
  <c r="G35" i="28"/>
  <c r="G39" i="28"/>
  <c r="G23" i="28"/>
  <c r="G26" i="28"/>
  <c r="G31" i="28"/>
  <c r="G34" i="28"/>
  <c r="G40" i="28"/>
  <c r="G42" i="28"/>
  <c r="G44" i="28"/>
  <c r="G46" i="28"/>
  <c r="G48" i="28"/>
  <c r="G50" i="28"/>
  <c r="G52" i="28"/>
  <c r="G64" i="28"/>
  <c r="G65" i="28"/>
  <c r="G10" i="28"/>
  <c r="G36" i="28"/>
  <c r="G38" i="28"/>
  <c r="G54" i="28"/>
  <c r="G66" i="28"/>
  <c r="G67" i="28"/>
  <c r="G22" i="28"/>
  <c r="G27" i="28"/>
  <c r="G30" i="28"/>
  <c r="G41" i="28"/>
  <c r="G43" i="28"/>
  <c r="G45" i="28"/>
  <c r="G47" i="28"/>
  <c r="G49" i="28"/>
  <c r="G51" i="28"/>
  <c r="G53" i="28"/>
  <c r="G12" i="28"/>
  <c r="G37" i="28"/>
  <c r="G55" i="28"/>
  <c r="G77" i="28"/>
  <c r="G79" i="28"/>
  <c r="G76" i="28"/>
  <c r="G76" i="29"/>
  <c r="G78" i="28"/>
  <c r="F84" i="21"/>
  <c r="G84" i="21"/>
  <c r="J82" i="21"/>
  <c r="F80" i="21"/>
  <c r="G80" i="21"/>
  <c r="H80" i="21"/>
  <c r="D78" i="25"/>
  <c r="H74" i="20"/>
  <c r="E74" i="20"/>
  <c r="F74" i="20"/>
  <c r="I74" i="20"/>
  <c r="J74" i="20"/>
  <c r="C74" i="21"/>
  <c r="J71" i="21"/>
  <c r="J70" i="21"/>
  <c r="J69" i="21"/>
  <c r="J68" i="21"/>
  <c r="J67" i="21"/>
  <c r="J64" i="21"/>
  <c r="J63" i="21"/>
  <c r="F62" i="21"/>
  <c r="G62" i="21"/>
  <c r="F60" i="21"/>
  <c r="G60" i="21"/>
  <c r="F59" i="21"/>
  <c r="G59" i="21"/>
  <c r="F58" i="21"/>
  <c r="G58" i="21"/>
  <c r="F57" i="21"/>
  <c r="G57" i="21"/>
  <c r="J55" i="21"/>
  <c r="D53" i="25"/>
  <c r="D50" i="25"/>
  <c r="D49" i="25"/>
  <c r="J43" i="21"/>
  <c r="J42" i="21"/>
  <c r="D41" i="25"/>
  <c r="F40" i="21"/>
  <c r="G40" i="21"/>
  <c r="J38" i="21"/>
  <c r="F37" i="21"/>
  <c r="G37" i="21"/>
  <c r="J35" i="21"/>
  <c r="F34" i="21"/>
  <c r="G34" i="21"/>
  <c r="J32" i="21"/>
  <c r="F31" i="21"/>
  <c r="G31" i="21"/>
  <c r="F28" i="21"/>
  <c r="G28" i="21"/>
  <c r="J27" i="21"/>
  <c r="F22" i="21"/>
  <c r="G22" i="21"/>
  <c r="J20" i="21"/>
  <c r="F17" i="21"/>
  <c r="G17" i="21"/>
  <c r="F15" i="21"/>
  <c r="G15" i="21"/>
  <c r="J13" i="21"/>
  <c r="O4" i="29"/>
  <c r="M4" i="27"/>
  <c r="G4" i="27"/>
  <c r="O86" i="27"/>
  <c r="F86" i="27"/>
  <c r="E86" i="28"/>
  <c r="G84" i="27"/>
  <c r="G84" i="29"/>
  <c r="E84" i="28"/>
  <c r="O83" i="27"/>
  <c r="O83" i="29"/>
  <c r="F83" i="27"/>
  <c r="M83" i="29"/>
  <c r="E83" i="28"/>
  <c r="O82" i="27"/>
  <c r="O82" i="29"/>
  <c r="F82" i="27"/>
  <c r="M82" i="29"/>
  <c r="E82" i="28"/>
  <c r="G81" i="27"/>
  <c r="N80" i="27"/>
  <c r="E80" i="27"/>
  <c r="E79" i="28"/>
  <c r="O78" i="27"/>
  <c r="M78" i="29"/>
  <c r="F77" i="27"/>
  <c r="E66" i="28"/>
  <c r="E66" i="29"/>
  <c r="G7" i="27"/>
  <c r="G10" i="27"/>
  <c r="O10" i="27"/>
  <c r="G12" i="27"/>
  <c r="O12" i="27"/>
  <c r="G85" i="27"/>
  <c r="G9" i="27"/>
  <c r="G63" i="27"/>
  <c r="G5" i="27"/>
  <c r="G8" i="27"/>
  <c r="O13" i="27"/>
  <c r="G14" i="27"/>
  <c r="O11" i="27"/>
  <c r="O14" i="27"/>
  <c r="G16" i="27"/>
  <c r="G17" i="27"/>
  <c r="G18" i="27"/>
  <c r="G19" i="27"/>
  <c r="G20" i="27"/>
  <c r="G21" i="27"/>
  <c r="G15" i="27"/>
  <c r="G22" i="27"/>
  <c r="O24" i="27"/>
  <c r="G26" i="27"/>
  <c r="O28" i="27"/>
  <c r="G30" i="27"/>
  <c r="O32" i="27"/>
  <c r="G34" i="27"/>
  <c r="O36" i="27"/>
  <c r="O37" i="27"/>
  <c r="O38" i="27"/>
  <c r="O40" i="27"/>
  <c r="O41" i="27"/>
  <c r="O42" i="27"/>
  <c r="O43" i="27"/>
  <c r="O44" i="27"/>
  <c r="O45" i="27"/>
  <c r="O46" i="27"/>
  <c r="O47" i="27"/>
  <c r="O48" i="27"/>
  <c r="O49" i="27"/>
  <c r="O50" i="27"/>
  <c r="O51" i="27"/>
  <c r="O52" i="27"/>
  <c r="O53" i="27"/>
  <c r="O15" i="27"/>
  <c r="G23" i="27"/>
  <c r="O25" i="27"/>
  <c r="G27" i="27"/>
  <c r="O29" i="27"/>
  <c r="G31" i="27"/>
  <c r="O33" i="27"/>
  <c r="G35" i="27"/>
  <c r="G36" i="27"/>
  <c r="G37" i="27"/>
  <c r="G38" i="27"/>
  <c r="G40" i="27"/>
  <c r="G41" i="27"/>
  <c r="G42" i="27"/>
  <c r="G43" i="27"/>
  <c r="G44" i="27"/>
  <c r="G45" i="27"/>
  <c r="G46" i="27"/>
  <c r="G47" i="27"/>
  <c r="G48" i="27"/>
  <c r="G49" i="27"/>
  <c r="G50" i="27"/>
  <c r="G51" i="27"/>
  <c r="G52" i="27"/>
  <c r="G53" i="27"/>
  <c r="G54" i="27"/>
  <c r="O26" i="27"/>
  <c r="G28" i="27"/>
  <c r="O34" i="27"/>
  <c r="O39" i="27"/>
  <c r="G66" i="27"/>
  <c r="G67" i="27"/>
  <c r="G6" i="27"/>
  <c r="O18" i="27"/>
  <c r="O23" i="27"/>
  <c r="G29" i="27"/>
  <c r="O31" i="27"/>
  <c r="O54" i="27"/>
  <c r="O55" i="27"/>
  <c r="O56" i="27"/>
  <c r="O57" i="27"/>
  <c r="O58" i="27"/>
  <c r="O59" i="27"/>
  <c r="O60" i="27"/>
  <c r="O61" i="27"/>
  <c r="O62" i="27"/>
  <c r="O17" i="27"/>
  <c r="O22" i="27"/>
  <c r="G24" i="27"/>
  <c r="O30" i="27"/>
  <c r="G32" i="27"/>
  <c r="G39" i="27"/>
  <c r="G11" i="27"/>
  <c r="G13" i="27"/>
  <c r="O16" i="27"/>
  <c r="O20" i="27"/>
  <c r="G25" i="27"/>
  <c r="O27" i="27"/>
  <c r="G33" i="27"/>
  <c r="G64" i="27"/>
  <c r="G65" i="27"/>
  <c r="G77" i="27"/>
  <c r="G78" i="27"/>
  <c r="O64" i="27"/>
  <c r="O65" i="27"/>
  <c r="O66" i="27"/>
  <c r="O67" i="27"/>
  <c r="O68" i="27"/>
  <c r="O69" i="27"/>
  <c r="O70" i="27"/>
  <c r="O71" i="27"/>
  <c r="O72" i="27"/>
  <c r="O73" i="27"/>
  <c r="O74" i="27"/>
  <c r="O75" i="27"/>
  <c r="G79" i="27"/>
  <c r="J81" i="21"/>
  <c r="J77" i="21"/>
  <c r="J76" i="21"/>
  <c r="J75" i="21"/>
  <c r="J73" i="21"/>
  <c r="D68" i="25"/>
  <c r="F66" i="21"/>
  <c r="G66" i="21"/>
  <c r="J65" i="21"/>
  <c r="J56" i="21"/>
  <c r="J54" i="21"/>
  <c r="F53" i="21"/>
  <c r="G53" i="21"/>
  <c r="F52" i="21"/>
  <c r="G52" i="21"/>
  <c r="F51" i="21"/>
  <c r="G51" i="21"/>
  <c r="F50" i="21"/>
  <c r="G50" i="21"/>
  <c r="F49" i="21"/>
  <c r="G49" i="21"/>
  <c r="F48" i="21"/>
  <c r="G48" i="21"/>
  <c r="F47" i="21"/>
  <c r="G47" i="21"/>
  <c r="F46" i="21"/>
  <c r="G46" i="21"/>
  <c r="J45" i="21"/>
  <c r="J44" i="21"/>
  <c r="F41" i="21"/>
  <c r="G41" i="21"/>
  <c r="J39" i="21"/>
  <c r="F36" i="21"/>
  <c r="G36" i="21"/>
  <c r="J33" i="21"/>
  <c r="J30" i="21"/>
  <c r="J29" i="21"/>
  <c r="J26" i="21"/>
  <c r="J25" i="21"/>
  <c r="J24" i="21"/>
  <c r="J23" i="21"/>
  <c r="J21" i="21"/>
  <c r="F19" i="21"/>
  <c r="G19" i="21"/>
  <c r="F18" i="21"/>
  <c r="G18" i="21"/>
  <c r="F16" i="21"/>
  <c r="G16" i="21"/>
  <c r="J14" i="21"/>
  <c r="G4" i="28"/>
  <c r="G4" i="29"/>
  <c r="N86" i="27"/>
  <c r="E86" i="27"/>
  <c r="O84" i="27"/>
  <c r="F84" i="27"/>
  <c r="N83" i="27"/>
  <c r="E83" i="27"/>
  <c r="N82" i="27"/>
  <c r="E82" i="27"/>
  <c r="E81" i="27"/>
  <c r="E81" i="29"/>
  <c r="G81" i="28"/>
  <c r="G81" i="29"/>
  <c r="M80" i="27"/>
  <c r="M80" i="29"/>
  <c r="G80" i="28"/>
  <c r="N78" i="27"/>
  <c r="E77" i="27"/>
  <c r="F76" i="27"/>
  <c r="F66" i="27"/>
  <c r="F65" i="27"/>
  <c r="E65" i="28"/>
  <c r="E65" i="29"/>
  <c r="F64" i="27"/>
  <c r="E64" i="28"/>
  <c r="E64" i="29"/>
  <c r="D33" i="25"/>
  <c r="E33" i="20"/>
  <c r="F33" i="20"/>
  <c r="I33" i="20"/>
  <c r="J33" i="20"/>
  <c r="C33" i="21"/>
  <c r="D30" i="25"/>
  <c r="D29" i="25"/>
  <c r="O81" i="27"/>
  <c r="O81" i="29"/>
  <c r="G80" i="27"/>
  <c r="O77" i="27"/>
  <c r="E77" i="29"/>
  <c r="G62" i="29"/>
  <c r="G57" i="29"/>
  <c r="N11" i="5"/>
  <c r="P11" i="5"/>
  <c r="O10" i="5"/>
  <c r="D14" i="25"/>
  <c r="E14" i="25"/>
  <c r="F14" i="25"/>
  <c r="D18" i="25"/>
  <c r="R20" i="27"/>
  <c r="D28" i="25"/>
  <c r="E28" i="25"/>
  <c r="F28" i="25"/>
  <c r="J30" i="28"/>
  <c r="D54" i="25"/>
  <c r="E5" i="20"/>
  <c r="F5" i="20"/>
  <c r="I5" i="20"/>
  <c r="J5" i="20"/>
  <c r="C5" i="21"/>
  <c r="E8" i="20"/>
  <c r="F8" i="20"/>
  <c r="E9" i="20"/>
  <c r="F9" i="20"/>
  <c r="C144" i="24"/>
  <c r="C145" i="24"/>
  <c r="Q61" i="27"/>
  <c r="D80" i="25"/>
  <c r="E68" i="20"/>
  <c r="F68" i="20"/>
  <c r="B68" i="26"/>
  <c r="C68" i="26"/>
  <c r="H55" i="20"/>
  <c r="E54" i="20"/>
  <c r="F54" i="20"/>
  <c r="I54" i="20"/>
  <c r="J54" i="20"/>
  <c r="C54" i="21"/>
  <c r="E53" i="20"/>
  <c r="F53" i="20"/>
  <c r="B53" i="26"/>
  <c r="C53" i="26"/>
  <c r="I55" i="28"/>
  <c r="E41" i="20"/>
  <c r="F41" i="20"/>
  <c r="E40" i="20"/>
  <c r="F40" i="20"/>
  <c r="B40" i="26"/>
  <c r="C40" i="26"/>
  <c r="E28" i="20"/>
  <c r="F28" i="20"/>
  <c r="H28" i="20"/>
  <c r="D22" i="25"/>
  <c r="E22" i="25"/>
  <c r="F22" i="25"/>
  <c r="E18" i="20"/>
  <c r="F18" i="20"/>
  <c r="H16" i="20"/>
  <c r="E16" i="20"/>
  <c r="F16" i="20"/>
  <c r="D16" i="25"/>
  <c r="H15" i="20"/>
  <c r="E15" i="20"/>
  <c r="F15" i="20"/>
  <c r="I15" i="20"/>
  <c r="J15" i="20"/>
  <c r="C15" i="21"/>
  <c r="D15" i="25"/>
  <c r="E14" i="20"/>
  <c r="F14" i="20"/>
  <c r="I14" i="20"/>
  <c r="J14" i="20"/>
  <c r="C14" i="21"/>
  <c r="D76" i="25"/>
  <c r="E76" i="20"/>
  <c r="F76" i="20"/>
  <c r="D45" i="25"/>
  <c r="E45" i="20"/>
  <c r="F45" i="20"/>
  <c r="D39" i="25"/>
  <c r="E39" i="20"/>
  <c r="F39" i="20"/>
  <c r="I64" i="20"/>
  <c r="J64" i="20"/>
  <c r="C64" i="21"/>
  <c r="Q11" i="21"/>
  <c r="R11" i="21"/>
  <c r="N11" i="21"/>
  <c r="L11" i="21"/>
  <c r="I11" i="21"/>
  <c r="H50" i="20"/>
  <c r="D81" i="25"/>
  <c r="E81" i="20"/>
  <c r="F81" i="20"/>
  <c r="E25" i="20"/>
  <c r="F25" i="20"/>
  <c r="D25" i="25"/>
  <c r="D23" i="25"/>
  <c r="E23" i="20"/>
  <c r="F23" i="20"/>
  <c r="E17" i="25"/>
  <c r="F17" i="25"/>
  <c r="J84" i="29"/>
  <c r="J175" i="29"/>
  <c r="J84" i="27"/>
  <c r="J175" i="27"/>
  <c r="J84" i="28"/>
  <c r="J175" i="28"/>
  <c r="K80" i="21"/>
  <c r="E77" i="20"/>
  <c r="F77" i="20"/>
  <c r="D77" i="25"/>
  <c r="D75" i="25"/>
  <c r="E75" i="20"/>
  <c r="F75" i="20"/>
  <c r="E73" i="20"/>
  <c r="F73" i="20"/>
  <c r="D73" i="25"/>
  <c r="D65" i="25"/>
  <c r="E65" i="20"/>
  <c r="F65" i="20"/>
  <c r="R59" i="27"/>
  <c r="D56" i="25"/>
  <c r="E56" i="20"/>
  <c r="F56" i="20"/>
  <c r="D44" i="25"/>
  <c r="E44" i="20"/>
  <c r="F44" i="20"/>
  <c r="R84" i="29"/>
  <c r="R175" i="29"/>
  <c r="R84" i="27"/>
  <c r="R175" i="27"/>
  <c r="R175" i="28"/>
  <c r="E26" i="20"/>
  <c r="F26" i="20"/>
  <c r="D26" i="25"/>
  <c r="D24" i="25"/>
  <c r="E24" i="20"/>
  <c r="F24" i="20"/>
  <c r="D20" i="25"/>
  <c r="E20" i="20"/>
  <c r="F20" i="20"/>
  <c r="B43" i="26"/>
  <c r="C43" i="26"/>
  <c r="I43" i="20"/>
  <c r="J43" i="20"/>
  <c r="C43" i="21"/>
  <c r="Q7" i="21"/>
  <c r="R7" i="21"/>
  <c r="N7" i="21"/>
  <c r="L7" i="21"/>
  <c r="I7" i="21"/>
  <c r="O4" i="21"/>
  <c r="P4" i="21"/>
  <c r="H4" i="21"/>
  <c r="P97" i="28"/>
  <c r="D71" i="25"/>
  <c r="E71" i="20"/>
  <c r="F71" i="20"/>
  <c r="D70" i="25"/>
  <c r="E70" i="20"/>
  <c r="F70" i="20"/>
  <c r="D69" i="25"/>
  <c r="E69" i="20"/>
  <c r="F69" i="20"/>
  <c r="E68" i="25"/>
  <c r="F68" i="25"/>
  <c r="D67" i="25"/>
  <c r="E67" i="20"/>
  <c r="F67" i="20"/>
  <c r="D64" i="25"/>
  <c r="D63" i="25"/>
  <c r="E63" i="20"/>
  <c r="F63" i="20"/>
  <c r="D43" i="25"/>
  <c r="D42" i="25"/>
  <c r="E42" i="20"/>
  <c r="F42" i="20"/>
  <c r="D38" i="25"/>
  <c r="E35" i="20"/>
  <c r="F35" i="20"/>
  <c r="D35" i="25"/>
  <c r="D32" i="25"/>
  <c r="E32" i="20"/>
  <c r="F32" i="20"/>
  <c r="E38" i="20"/>
  <c r="F38" i="20"/>
  <c r="O10" i="21"/>
  <c r="P10" i="21"/>
  <c r="M10" i="21"/>
  <c r="H10" i="21"/>
  <c r="O6" i="21"/>
  <c r="P6" i="21"/>
  <c r="M6" i="21"/>
  <c r="H6" i="21"/>
  <c r="H2" i="20"/>
  <c r="E2" i="20"/>
  <c r="F2" i="20"/>
  <c r="B2" i="26"/>
  <c r="C2" i="26"/>
  <c r="I4" i="27"/>
  <c r="N13" i="5"/>
  <c r="P13" i="5"/>
  <c r="N9" i="5"/>
  <c r="P9" i="5"/>
  <c r="O6" i="5"/>
  <c r="Q6" i="5"/>
  <c r="O5" i="5"/>
  <c r="Q5" i="5"/>
  <c r="D83" i="25"/>
  <c r="E83" i="20"/>
  <c r="F83" i="20"/>
  <c r="H82" i="20"/>
  <c r="D79" i="25"/>
  <c r="E78" i="25"/>
  <c r="F78" i="25"/>
  <c r="D19" i="25"/>
  <c r="E19" i="20"/>
  <c r="F19" i="20"/>
  <c r="E17" i="20"/>
  <c r="F17" i="20"/>
  <c r="E82" i="20"/>
  <c r="F82" i="20"/>
  <c r="I79" i="20"/>
  <c r="J79" i="20"/>
  <c r="C79" i="21"/>
  <c r="E78" i="20"/>
  <c r="F78" i="20"/>
  <c r="O3" i="21"/>
  <c r="P3" i="21"/>
  <c r="K3" i="21"/>
  <c r="B5" i="26"/>
  <c r="C5" i="26"/>
  <c r="H37" i="20"/>
  <c r="N10" i="5"/>
  <c r="P10" i="5"/>
  <c r="E3" i="25"/>
  <c r="F3" i="25"/>
  <c r="E59" i="25"/>
  <c r="F59" i="25"/>
  <c r="E40" i="25"/>
  <c r="F40" i="25"/>
  <c r="E33" i="25"/>
  <c r="F33" i="25"/>
  <c r="E27" i="20"/>
  <c r="F27" i="20"/>
  <c r="D21" i="25"/>
  <c r="E21" i="20"/>
  <c r="F21" i="20"/>
  <c r="E57" i="25"/>
  <c r="F57" i="25"/>
  <c r="E57" i="20"/>
  <c r="F57" i="20"/>
  <c r="E50" i="20"/>
  <c r="F50" i="20"/>
  <c r="Q12" i="5"/>
  <c r="O12" i="5"/>
  <c r="Q8" i="5"/>
  <c r="O8" i="5"/>
  <c r="E4" i="20"/>
  <c r="F4" i="20"/>
  <c r="D4" i="25"/>
  <c r="D27" i="25"/>
  <c r="H4" i="20"/>
  <c r="E61" i="20"/>
  <c r="F61" i="20"/>
  <c r="D61" i="25"/>
  <c r="E53" i="25"/>
  <c r="F53" i="25"/>
  <c r="D52" i="25"/>
  <c r="E52" i="20"/>
  <c r="F52" i="20"/>
  <c r="D51" i="25"/>
  <c r="E51" i="20"/>
  <c r="F51" i="20"/>
  <c r="E50" i="25"/>
  <c r="F50" i="25"/>
  <c r="D48" i="25"/>
  <c r="E48" i="20"/>
  <c r="F48" i="20"/>
  <c r="D47" i="25"/>
  <c r="E47" i="20"/>
  <c r="F47" i="20"/>
  <c r="E41" i="25"/>
  <c r="F41" i="25"/>
  <c r="D36" i="25"/>
  <c r="E36" i="20"/>
  <c r="F36" i="20"/>
  <c r="D34" i="25"/>
  <c r="E30" i="20"/>
  <c r="F30" i="20"/>
  <c r="E29" i="25"/>
  <c r="F29" i="25"/>
  <c r="E49" i="20"/>
  <c r="F49" i="20"/>
  <c r="E34" i="20"/>
  <c r="F34" i="20"/>
  <c r="E29" i="20"/>
  <c r="F29" i="20"/>
  <c r="E22" i="20"/>
  <c r="F22" i="20"/>
  <c r="B13" i="26"/>
  <c r="C13" i="26"/>
  <c r="I13" i="20"/>
  <c r="J13" i="20"/>
  <c r="C13" i="21"/>
  <c r="E31" i="20"/>
  <c r="F31" i="20"/>
  <c r="D31" i="25"/>
  <c r="B46" i="26"/>
  <c r="C46" i="26"/>
  <c r="I46" i="20"/>
  <c r="J46" i="20"/>
  <c r="C46" i="21"/>
  <c r="I28" i="20"/>
  <c r="J28" i="20"/>
  <c r="C28" i="21"/>
  <c r="B28" i="26"/>
  <c r="C28" i="26"/>
  <c r="D37" i="25"/>
  <c r="E37" i="20"/>
  <c r="F37" i="20"/>
  <c r="D46" i="25"/>
  <c r="I55" i="20"/>
  <c r="J55" i="20"/>
  <c r="C55" i="21"/>
  <c r="H59" i="21"/>
  <c r="E12" i="20"/>
  <c r="F12" i="20"/>
  <c r="E62" i="20"/>
  <c r="F62" i="20"/>
  <c r="D62" i="25"/>
  <c r="E66" i="20"/>
  <c r="F66" i="20"/>
  <c r="D66" i="25"/>
  <c r="B60" i="26"/>
  <c r="C60" i="26"/>
  <c r="E72" i="20"/>
  <c r="F72" i="20"/>
  <c r="N2" i="21"/>
  <c r="Q2" i="21"/>
  <c r="R2" i="21"/>
  <c r="L2" i="21"/>
  <c r="I2" i="21"/>
  <c r="O2" i="21"/>
  <c r="P2" i="21"/>
  <c r="H2" i="21"/>
  <c r="M2" i="21"/>
  <c r="K2" i="21"/>
  <c r="P95" i="27"/>
  <c r="D2" i="25"/>
  <c r="N79" i="27"/>
  <c r="F78" i="29"/>
  <c r="N35" i="27"/>
  <c r="N35" i="29"/>
  <c r="E21" i="5"/>
  <c r="E37" i="5"/>
  <c r="H12" i="20"/>
  <c r="M77" i="29"/>
  <c r="M29" i="27"/>
  <c r="H75" i="20"/>
  <c r="O19" i="27"/>
  <c r="O19" i="29"/>
  <c r="O35" i="27"/>
  <c r="M67" i="29"/>
  <c r="O27" i="29"/>
  <c r="M37" i="27"/>
  <c r="M21" i="27"/>
  <c r="O79" i="27"/>
  <c r="M68" i="29"/>
  <c r="N37" i="27"/>
  <c r="N29" i="27"/>
  <c r="N21" i="27"/>
  <c r="H22" i="20"/>
  <c r="O11" i="5"/>
  <c r="H77" i="20"/>
  <c r="O79" i="29"/>
  <c r="O21" i="27"/>
  <c r="M79" i="27"/>
  <c r="M79" i="29"/>
  <c r="E84" i="29"/>
  <c r="M35" i="27"/>
  <c r="M43" i="27"/>
  <c r="M43" i="29"/>
  <c r="M27" i="27"/>
  <c r="G59" i="29"/>
  <c r="M51" i="29"/>
  <c r="N51" i="27"/>
  <c r="N43" i="27"/>
  <c r="N43" i="29"/>
  <c r="N51" i="29"/>
  <c r="O86" i="29"/>
  <c r="M86" i="27"/>
  <c r="M86" i="29"/>
  <c r="M71" i="27"/>
  <c r="M71" i="29"/>
  <c r="H59" i="20"/>
  <c r="H5" i="20"/>
  <c r="B14" i="26"/>
  <c r="C14" i="26"/>
  <c r="J30" i="27"/>
  <c r="B4" i="26"/>
  <c r="C4" i="26"/>
  <c r="I6" i="28"/>
  <c r="I40" i="20"/>
  <c r="J40" i="20"/>
  <c r="C40" i="21"/>
  <c r="B41" i="26"/>
  <c r="C41" i="26"/>
  <c r="I43" i="28"/>
  <c r="B54" i="26"/>
  <c r="C54" i="26"/>
  <c r="Q62" i="27"/>
  <c r="B8" i="26"/>
  <c r="C8" i="26"/>
  <c r="I10" i="28"/>
  <c r="B15" i="26"/>
  <c r="C15" i="26"/>
  <c r="I17" i="28"/>
  <c r="B55" i="26"/>
  <c r="C55" i="26"/>
  <c r="I57" i="28"/>
  <c r="B58" i="26"/>
  <c r="C58" i="26"/>
  <c r="H49" i="20"/>
  <c r="B33" i="26"/>
  <c r="C33" i="26"/>
  <c r="I35" i="27"/>
  <c r="I53" i="20"/>
  <c r="J53" i="20"/>
  <c r="C53" i="21"/>
  <c r="K53" i="21"/>
  <c r="I68" i="20"/>
  <c r="J68" i="20"/>
  <c r="C68" i="21"/>
  <c r="B80" i="26"/>
  <c r="C80" i="26"/>
  <c r="B16" i="26"/>
  <c r="C16" i="26"/>
  <c r="I18" i="28"/>
  <c r="B10" i="26"/>
  <c r="C10" i="26"/>
  <c r="Q10" i="27"/>
  <c r="O80" i="29"/>
  <c r="E18" i="25"/>
  <c r="F18" i="25"/>
  <c r="F74" i="29"/>
  <c r="F70" i="29"/>
  <c r="N64" i="29"/>
  <c r="O58" i="29"/>
  <c r="O62" i="29"/>
  <c r="O68" i="29"/>
  <c r="O72" i="29"/>
  <c r="E82" i="29"/>
  <c r="B74" i="26"/>
  <c r="C74" i="26"/>
  <c r="I76" i="27"/>
  <c r="E28" i="29"/>
  <c r="R59" i="29"/>
  <c r="B84" i="26"/>
  <c r="C84" i="26"/>
  <c r="I86" i="27"/>
  <c r="G56" i="29"/>
  <c r="O76" i="29"/>
  <c r="Q12" i="27"/>
  <c r="B79" i="26"/>
  <c r="C79" i="26"/>
  <c r="B9" i="26"/>
  <c r="C9" i="26"/>
  <c r="O84" i="29"/>
  <c r="O55" i="29"/>
  <c r="O59" i="29"/>
  <c r="O69" i="29"/>
  <c r="O73" i="29"/>
  <c r="M4" i="29"/>
  <c r="G51" i="29"/>
  <c r="G47" i="29"/>
  <c r="G43" i="29"/>
  <c r="G22" i="29"/>
  <c r="G66" i="29"/>
  <c r="G52" i="29"/>
  <c r="G48" i="29"/>
  <c r="G44" i="29"/>
  <c r="G40" i="29"/>
  <c r="G25" i="29"/>
  <c r="M69" i="29"/>
  <c r="E67" i="29"/>
  <c r="M54" i="29"/>
  <c r="E35" i="29"/>
  <c r="E61" i="29"/>
  <c r="E59" i="29"/>
  <c r="E57" i="29"/>
  <c r="E55" i="29"/>
  <c r="M25" i="29"/>
  <c r="M21" i="29"/>
  <c r="M31" i="29"/>
  <c r="E51" i="29"/>
  <c r="E49" i="29"/>
  <c r="E47" i="29"/>
  <c r="E43" i="29"/>
  <c r="E41" i="29"/>
  <c r="E39" i="29"/>
  <c r="E37" i="29"/>
  <c r="M34" i="29"/>
  <c r="E8" i="29"/>
  <c r="E85" i="29"/>
  <c r="E10" i="29"/>
  <c r="M6" i="29"/>
  <c r="I84" i="20"/>
  <c r="J84" i="20"/>
  <c r="C84" i="21"/>
  <c r="K84" i="21"/>
  <c r="I16" i="20"/>
  <c r="J16" i="20"/>
  <c r="C16" i="21"/>
  <c r="E49" i="25"/>
  <c r="F49" i="25"/>
  <c r="Q16" i="27"/>
  <c r="B11" i="26"/>
  <c r="C11" i="26"/>
  <c r="I13" i="28"/>
  <c r="B7" i="26"/>
  <c r="C7" i="26"/>
  <c r="F7" i="26"/>
  <c r="J7" i="25"/>
  <c r="K7" i="25"/>
  <c r="N54" i="29"/>
  <c r="R16" i="27"/>
  <c r="O62" i="5"/>
  <c r="G55" i="29"/>
  <c r="E4" i="29"/>
  <c r="M74" i="29"/>
  <c r="F61" i="29"/>
  <c r="F57" i="29"/>
  <c r="N60" i="29"/>
  <c r="N56" i="29"/>
  <c r="F23" i="29"/>
  <c r="F28" i="29"/>
  <c r="F54" i="29"/>
  <c r="F52" i="29"/>
  <c r="F50" i="29"/>
  <c r="F48" i="29"/>
  <c r="F46" i="29"/>
  <c r="F44" i="29"/>
  <c r="F42" i="29"/>
  <c r="F40" i="29"/>
  <c r="F37" i="29"/>
  <c r="N34" i="29"/>
  <c r="N26" i="29"/>
  <c r="N13" i="29"/>
  <c r="N29" i="29"/>
  <c r="N18" i="29"/>
  <c r="F14" i="29"/>
  <c r="F12" i="29"/>
  <c r="N79" i="29"/>
  <c r="F13" i="29"/>
  <c r="F5" i="29"/>
  <c r="N81" i="29"/>
  <c r="I41" i="20"/>
  <c r="J41" i="20"/>
  <c r="C41" i="21"/>
  <c r="K41" i="21"/>
  <c r="M59" i="21"/>
  <c r="O59" i="21"/>
  <c r="P59" i="21"/>
  <c r="H61" i="27"/>
  <c r="J30" i="29"/>
  <c r="E30" i="25"/>
  <c r="F30" i="25"/>
  <c r="J32" i="27"/>
  <c r="H13" i="20"/>
  <c r="E54" i="25"/>
  <c r="F54" i="25"/>
  <c r="S15" i="27"/>
  <c r="G80" i="29"/>
  <c r="G77" i="29"/>
  <c r="G37" i="29"/>
  <c r="O34" i="29"/>
  <c r="G36" i="29"/>
  <c r="O17" i="29"/>
  <c r="O64" i="29"/>
  <c r="G26" i="29"/>
  <c r="O39" i="29"/>
  <c r="G33" i="29"/>
  <c r="G28" i="29"/>
  <c r="G20" i="29"/>
  <c r="O13" i="29"/>
  <c r="G5" i="29"/>
  <c r="G63" i="29"/>
  <c r="G15" i="29"/>
  <c r="G8" i="29"/>
  <c r="O12" i="29"/>
  <c r="E25" i="29"/>
  <c r="E17" i="29"/>
  <c r="M23" i="29"/>
  <c r="E53" i="29"/>
  <c r="E45" i="29"/>
  <c r="M26" i="29"/>
  <c r="E14" i="29"/>
  <c r="M14" i="29"/>
  <c r="F86" i="29"/>
  <c r="N82" i="29"/>
  <c r="F64" i="29"/>
  <c r="N75" i="29"/>
  <c r="N71" i="29"/>
  <c r="N4" i="29"/>
  <c r="N77" i="29"/>
  <c r="F24" i="29"/>
  <c r="N67" i="29"/>
  <c r="F15" i="29"/>
  <c r="N20" i="29"/>
  <c r="N7" i="29"/>
  <c r="E9" i="25"/>
  <c r="F9" i="25"/>
  <c r="E10" i="25"/>
  <c r="F10" i="25"/>
  <c r="E7" i="25"/>
  <c r="F7" i="25"/>
  <c r="E58" i="25"/>
  <c r="F58" i="25"/>
  <c r="Q18" i="27"/>
  <c r="Q18" i="29"/>
  <c r="M80" i="21"/>
  <c r="O80" i="21"/>
  <c r="P80" i="21"/>
  <c r="H82" i="27"/>
  <c r="B64" i="26"/>
  <c r="C64" i="26"/>
  <c r="B59" i="26"/>
  <c r="C59" i="26"/>
  <c r="B3" i="26"/>
  <c r="C3" i="26"/>
  <c r="F3" i="26"/>
  <c r="J3" i="25"/>
  <c r="K3" i="25"/>
  <c r="K5" i="28"/>
  <c r="O56" i="29"/>
  <c r="O60" i="29"/>
  <c r="O70" i="29"/>
  <c r="O74" i="29"/>
  <c r="O78" i="29"/>
  <c r="O67" i="29"/>
  <c r="O36" i="29"/>
  <c r="G12" i="29"/>
  <c r="O50" i="29"/>
  <c r="O46" i="29"/>
  <c r="O42" i="29"/>
  <c r="G30" i="29"/>
  <c r="O20" i="29"/>
  <c r="G54" i="29"/>
  <c r="O35" i="29"/>
  <c r="G10" i="29"/>
  <c r="G64" i="29"/>
  <c r="O51" i="29"/>
  <c r="O47" i="29"/>
  <c r="O43" i="29"/>
  <c r="G34" i="29"/>
  <c r="G23" i="29"/>
  <c r="G39" i="29"/>
  <c r="O29" i="29"/>
  <c r="O32" i="29"/>
  <c r="O24" i="29"/>
  <c r="G19" i="29"/>
  <c r="G13" i="29"/>
  <c r="O11" i="29"/>
  <c r="O16" i="29"/>
  <c r="O14" i="29"/>
  <c r="O7" i="29"/>
  <c r="O10" i="29"/>
  <c r="G69" i="29"/>
  <c r="G71" i="29"/>
  <c r="G73" i="29"/>
  <c r="G75" i="29"/>
  <c r="E75" i="29"/>
  <c r="E73" i="29"/>
  <c r="E71" i="29"/>
  <c r="E69" i="29"/>
  <c r="M66" i="29"/>
  <c r="E33" i="29"/>
  <c r="E20" i="29"/>
  <c r="M28" i="29"/>
  <c r="M62" i="29"/>
  <c r="M60" i="29"/>
  <c r="M58" i="29"/>
  <c r="M56" i="29"/>
  <c r="M33" i="29"/>
  <c r="E24" i="29"/>
  <c r="E54" i="29"/>
  <c r="E19" i="29"/>
  <c r="E31" i="29"/>
  <c r="E23" i="29"/>
  <c r="M52" i="29"/>
  <c r="M50" i="29"/>
  <c r="M48" i="29"/>
  <c r="M46" i="29"/>
  <c r="M44" i="29"/>
  <c r="M42" i="29"/>
  <c r="M40" i="29"/>
  <c r="M38" i="29"/>
  <c r="M36" i="29"/>
  <c r="E34" i="29"/>
  <c r="E26" i="29"/>
  <c r="M16" i="29"/>
  <c r="M12" i="29"/>
  <c r="M7" i="29"/>
  <c r="M13" i="29"/>
  <c r="M5" i="29"/>
  <c r="E5" i="29"/>
  <c r="F84" i="29"/>
  <c r="F82" i="29"/>
  <c r="F60" i="29"/>
  <c r="F56" i="29"/>
  <c r="F73" i="29"/>
  <c r="F69" i="29"/>
  <c r="N74" i="29"/>
  <c r="N70" i="29"/>
  <c r="F55" i="29"/>
  <c r="N59" i="29"/>
  <c r="N55" i="29"/>
  <c r="F76" i="29"/>
  <c r="N14" i="29"/>
  <c r="N23" i="29"/>
  <c r="N32" i="29"/>
  <c r="F67" i="29"/>
  <c r="N27" i="29"/>
  <c r="N53" i="29"/>
  <c r="N49" i="29"/>
  <c r="N47" i="29"/>
  <c r="N45" i="29"/>
  <c r="N41" i="29"/>
  <c r="N38" i="29"/>
  <c r="N36" i="29"/>
  <c r="F34" i="29"/>
  <c r="F26" i="29"/>
  <c r="F35" i="29"/>
  <c r="F29" i="29"/>
  <c r="N11" i="29"/>
  <c r="F20" i="29"/>
  <c r="F18" i="29"/>
  <c r="F10" i="29"/>
  <c r="N5" i="29"/>
  <c r="F81" i="29"/>
  <c r="F11" i="29"/>
  <c r="F85" i="29"/>
  <c r="F7" i="29"/>
  <c r="E5" i="25"/>
  <c r="F5" i="25"/>
  <c r="E55" i="25"/>
  <c r="F55" i="25"/>
  <c r="E11" i="25"/>
  <c r="F11" i="25"/>
  <c r="E60" i="25"/>
  <c r="F60" i="25"/>
  <c r="O57" i="29"/>
  <c r="O61" i="29"/>
  <c r="O71" i="29"/>
  <c r="O75" i="29"/>
  <c r="E79" i="29"/>
  <c r="E86" i="29"/>
  <c r="G78" i="29"/>
  <c r="O31" i="29"/>
  <c r="G53" i="29"/>
  <c r="G49" i="29"/>
  <c r="G45" i="29"/>
  <c r="G41" i="29"/>
  <c r="G27" i="29"/>
  <c r="G67" i="29"/>
  <c r="G38" i="29"/>
  <c r="O65" i="29"/>
  <c r="O54" i="29"/>
  <c r="G50" i="29"/>
  <c r="G46" i="29"/>
  <c r="G42" i="29"/>
  <c r="G31" i="29"/>
  <c r="O22" i="29"/>
  <c r="G35" i="29"/>
  <c r="G29" i="29"/>
  <c r="G32" i="29"/>
  <c r="G24" i="29"/>
  <c r="G18" i="29"/>
  <c r="O8" i="29"/>
  <c r="G11" i="29"/>
  <c r="G16" i="29"/>
  <c r="G14" i="29"/>
  <c r="G7" i="29"/>
  <c r="G9" i="29"/>
  <c r="M81" i="29"/>
  <c r="M84" i="29"/>
  <c r="M65" i="29"/>
  <c r="M29" i="29"/>
  <c r="M18" i="29"/>
  <c r="E21" i="29"/>
  <c r="E62" i="29"/>
  <c r="E60" i="29"/>
  <c r="E58" i="29"/>
  <c r="E56" i="29"/>
  <c r="E32" i="29"/>
  <c r="M20" i="29"/>
  <c r="M32" i="29"/>
  <c r="M17" i="29"/>
  <c r="M27" i="29"/>
  <c r="E16" i="29"/>
  <c r="E52" i="29"/>
  <c r="E50" i="29"/>
  <c r="E48" i="29"/>
  <c r="E46" i="29"/>
  <c r="E44" i="29"/>
  <c r="E42" i="29"/>
  <c r="E40" i="29"/>
  <c r="E38" i="29"/>
  <c r="E36" i="29"/>
  <c r="M30" i="29"/>
  <c r="M22" i="29"/>
  <c r="M10" i="29"/>
  <c r="E9" i="29"/>
  <c r="E7" i="29"/>
  <c r="E12" i="29"/>
  <c r="E11" i="29"/>
  <c r="E63" i="29"/>
  <c r="N83" i="29"/>
  <c r="N76" i="29"/>
  <c r="F59" i="29"/>
  <c r="F4" i="29"/>
  <c r="F72" i="29"/>
  <c r="F68" i="29"/>
  <c r="N80" i="29"/>
  <c r="N73" i="29"/>
  <c r="N69" i="29"/>
  <c r="F80" i="29"/>
  <c r="N62" i="29"/>
  <c r="N58" i="29"/>
  <c r="N78" i="29"/>
  <c r="F31" i="29"/>
  <c r="F32" i="29"/>
  <c r="N16" i="29"/>
  <c r="F27" i="29"/>
  <c r="N66" i="29"/>
  <c r="N10" i="29"/>
  <c r="F53" i="29"/>
  <c r="F51" i="29"/>
  <c r="F49" i="29"/>
  <c r="F47" i="29"/>
  <c r="F45" i="29"/>
  <c r="F43" i="29"/>
  <c r="F41" i="29"/>
  <c r="F38" i="29"/>
  <c r="F36" i="29"/>
  <c r="N30" i="29"/>
  <c r="N22" i="29"/>
  <c r="N33" i="29"/>
  <c r="N25" i="29"/>
  <c r="N21" i="29"/>
  <c r="N19" i="29"/>
  <c r="N17" i="29"/>
  <c r="F16" i="29"/>
  <c r="F9" i="29"/>
  <c r="N39" i="29"/>
  <c r="N8" i="29"/>
  <c r="N9" i="29"/>
  <c r="F6" i="29"/>
  <c r="E74" i="25"/>
  <c r="F74" i="25"/>
  <c r="E12" i="25"/>
  <c r="F12" i="25"/>
  <c r="E84" i="25"/>
  <c r="F84" i="25"/>
  <c r="E83" i="29"/>
  <c r="O77" i="29"/>
  <c r="G79" i="29"/>
  <c r="O38" i="29"/>
  <c r="O23" i="29"/>
  <c r="O52" i="29"/>
  <c r="O48" i="29"/>
  <c r="O44" i="29"/>
  <c r="O40" i="29"/>
  <c r="O26" i="29"/>
  <c r="O66" i="29"/>
  <c r="O37" i="29"/>
  <c r="O21" i="29"/>
  <c r="G65" i="29"/>
  <c r="O53" i="29"/>
  <c r="O49" i="29"/>
  <c r="O45" i="29"/>
  <c r="O41" i="29"/>
  <c r="O30" i="29"/>
  <c r="O18" i="29"/>
  <c r="O33" i="29"/>
  <c r="O25" i="29"/>
  <c r="O28" i="29"/>
  <c r="G21" i="29"/>
  <c r="G17" i="29"/>
  <c r="O6" i="29"/>
  <c r="O5" i="29"/>
  <c r="O15" i="29"/>
  <c r="O9" i="29"/>
  <c r="G6" i="29"/>
  <c r="G85" i="29"/>
  <c r="G70" i="29"/>
  <c r="G72" i="29"/>
  <c r="G74" i="29"/>
  <c r="E76" i="29"/>
  <c r="E80" i="29"/>
  <c r="M76" i="29"/>
  <c r="E74" i="29"/>
  <c r="E72" i="29"/>
  <c r="E70" i="29"/>
  <c r="E68" i="29"/>
  <c r="M64" i="29"/>
  <c r="E13" i="29"/>
  <c r="M19" i="29"/>
  <c r="M61" i="29"/>
  <c r="M59" i="29"/>
  <c r="M57" i="29"/>
  <c r="M55" i="29"/>
  <c r="E29" i="29"/>
  <c r="E18" i="29"/>
  <c r="M24" i="29"/>
  <c r="M15" i="29"/>
  <c r="E27" i="29"/>
  <c r="M53" i="29"/>
  <c r="M49" i="29"/>
  <c r="M47" i="29"/>
  <c r="M45" i="29"/>
  <c r="M41" i="29"/>
  <c r="M39" i="29"/>
  <c r="M37" i="29"/>
  <c r="M35" i="29"/>
  <c r="E30" i="29"/>
  <c r="E22" i="29"/>
  <c r="E15" i="29"/>
  <c r="M9" i="29"/>
  <c r="E6" i="29"/>
  <c r="M11" i="29"/>
  <c r="M8" i="29"/>
  <c r="N86" i="29"/>
  <c r="F83" i="29"/>
  <c r="F62" i="29"/>
  <c r="F58" i="29"/>
  <c r="F75" i="29"/>
  <c r="F71" i="29"/>
  <c r="F65" i="29"/>
  <c r="F77" i="29"/>
  <c r="N72" i="29"/>
  <c r="N68" i="29"/>
  <c r="N65" i="29"/>
  <c r="N61" i="29"/>
  <c r="N57" i="29"/>
  <c r="N28" i="29"/>
  <c r="N31" i="29"/>
  <c r="N12" i="29"/>
  <c r="N24" i="29"/>
  <c r="F66" i="29"/>
  <c r="N52" i="29"/>
  <c r="N50" i="29"/>
  <c r="N48" i="29"/>
  <c r="N46" i="29"/>
  <c r="N44" i="29"/>
  <c r="N42" i="29"/>
  <c r="N40" i="29"/>
  <c r="N37" i="29"/>
  <c r="F30" i="29"/>
  <c r="F22" i="29"/>
  <c r="F33" i="29"/>
  <c r="F25" i="29"/>
  <c r="F21" i="29"/>
  <c r="F19" i="29"/>
  <c r="F17" i="29"/>
  <c r="N15" i="29"/>
  <c r="F63" i="29"/>
  <c r="F79" i="29"/>
  <c r="N6" i="29"/>
  <c r="F8" i="29"/>
  <c r="F39" i="29"/>
  <c r="E8" i="25"/>
  <c r="F8" i="25"/>
  <c r="E6" i="25"/>
  <c r="F6" i="25"/>
  <c r="J74" i="27"/>
  <c r="J74" i="28"/>
  <c r="E13" i="25"/>
  <c r="F13" i="25"/>
  <c r="I9" i="27"/>
  <c r="I4" i="28"/>
  <c r="I4" i="29"/>
  <c r="F2" i="26"/>
  <c r="J2" i="25"/>
  <c r="K2" i="25"/>
  <c r="I55" i="27"/>
  <c r="I55" i="29"/>
  <c r="Q62" i="29"/>
  <c r="S18" i="27"/>
  <c r="I8" i="28"/>
  <c r="I8" i="29"/>
  <c r="Q16" i="29"/>
  <c r="Q10" i="29"/>
  <c r="F6" i="26"/>
  <c r="J6" i="25"/>
  <c r="K6" i="25"/>
  <c r="K8" i="27"/>
  <c r="S16" i="27"/>
  <c r="I9" i="28"/>
  <c r="Q61" i="29"/>
  <c r="I11" i="28"/>
  <c r="F9" i="26"/>
  <c r="J9" i="25"/>
  <c r="K9" i="25"/>
  <c r="I11" i="27"/>
  <c r="H80" i="20"/>
  <c r="E80" i="25"/>
  <c r="F80" i="25"/>
  <c r="H54" i="20"/>
  <c r="F53" i="26"/>
  <c r="J53" i="25"/>
  <c r="K53" i="25"/>
  <c r="K55" i="27"/>
  <c r="H18" i="20"/>
  <c r="B18" i="26"/>
  <c r="C18" i="26"/>
  <c r="I18" i="20"/>
  <c r="J18" i="20"/>
  <c r="C18" i="21"/>
  <c r="E16" i="25"/>
  <c r="F16" i="25"/>
  <c r="E15" i="25"/>
  <c r="F15" i="25"/>
  <c r="Q16" i="5"/>
  <c r="J16" i="28"/>
  <c r="J16" i="27"/>
  <c r="B72" i="26"/>
  <c r="C72" i="26"/>
  <c r="I72" i="20"/>
  <c r="J72" i="20"/>
  <c r="C72" i="21"/>
  <c r="B62" i="26"/>
  <c r="C62" i="26"/>
  <c r="I62" i="20"/>
  <c r="J62" i="20"/>
  <c r="C62" i="21"/>
  <c r="H46" i="21"/>
  <c r="K46" i="21"/>
  <c r="H3" i="20"/>
  <c r="I47" i="20"/>
  <c r="J47" i="20"/>
  <c r="C47" i="21"/>
  <c r="B47" i="26"/>
  <c r="C47" i="26"/>
  <c r="J59" i="28"/>
  <c r="J59" i="27"/>
  <c r="R80" i="27"/>
  <c r="E32" i="25"/>
  <c r="F32" i="25"/>
  <c r="P6" i="5"/>
  <c r="N6" i="5"/>
  <c r="I56" i="20"/>
  <c r="J56" i="20"/>
  <c r="C56" i="21"/>
  <c r="B56" i="26"/>
  <c r="C56" i="26"/>
  <c r="H73" i="20"/>
  <c r="H39" i="20"/>
  <c r="I37" i="20"/>
  <c r="J37" i="20"/>
  <c r="C37" i="21"/>
  <c r="B37" i="26"/>
  <c r="C37" i="26"/>
  <c r="I30" i="28"/>
  <c r="F28" i="26"/>
  <c r="J28" i="25"/>
  <c r="K28" i="25"/>
  <c r="I30" i="27"/>
  <c r="I48" i="27"/>
  <c r="F46" i="26"/>
  <c r="J46" i="25"/>
  <c r="K46" i="25"/>
  <c r="I48" i="28"/>
  <c r="Q57" i="27"/>
  <c r="K16" i="21"/>
  <c r="H16" i="21"/>
  <c r="H29" i="20"/>
  <c r="R31" i="27"/>
  <c r="E34" i="25"/>
  <c r="F34" i="25"/>
  <c r="J43" i="28"/>
  <c r="J43" i="27"/>
  <c r="J43" i="29"/>
  <c r="E47" i="25"/>
  <c r="F47" i="25"/>
  <c r="R51" i="27"/>
  <c r="R51" i="29"/>
  <c r="H51" i="20"/>
  <c r="I52" i="20"/>
  <c r="J52" i="20"/>
  <c r="C52" i="21"/>
  <c r="B52" i="26"/>
  <c r="C52" i="26"/>
  <c r="H61" i="20"/>
  <c r="B50" i="26"/>
  <c r="C50" i="26"/>
  <c r="I50" i="20"/>
  <c r="J50" i="20"/>
  <c r="C50" i="21"/>
  <c r="H21" i="20"/>
  <c r="H27" i="20"/>
  <c r="R42" i="27"/>
  <c r="R42" i="29"/>
  <c r="K40" i="21"/>
  <c r="H40" i="21"/>
  <c r="J61" i="27"/>
  <c r="J61" i="28"/>
  <c r="J61" i="29"/>
  <c r="Q6" i="29"/>
  <c r="P5" i="5"/>
  <c r="N5" i="5"/>
  <c r="B78" i="26"/>
  <c r="C78" i="26"/>
  <c r="I78" i="20"/>
  <c r="J78" i="20"/>
  <c r="C78" i="21"/>
  <c r="H17" i="20"/>
  <c r="J24" i="27"/>
  <c r="J24" i="28"/>
  <c r="E79" i="25"/>
  <c r="F79" i="25"/>
  <c r="H83" i="20"/>
  <c r="I35" i="28"/>
  <c r="H67" i="20"/>
  <c r="N12" i="5"/>
  <c r="P12" i="5"/>
  <c r="E35" i="25"/>
  <c r="F35" i="25"/>
  <c r="E38" i="25"/>
  <c r="F38" i="25"/>
  <c r="H43" i="20"/>
  <c r="E63" i="25"/>
  <c r="F63" i="25"/>
  <c r="E67" i="25"/>
  <c r="F67" i="25"/>
  <c r="I69" i="20"/>
  <c r="J69" i="20"/>
  <c r="C69" i="21"/>
  <c r="B69" i="26"/>
  <c r="C69" i="26"/>
  <c r="E70" i="25"/>
  <c r="F70" i="25"/>
  <c r="K43" i="21"/>
  <c r="H43" i="21"/>
  <c r="Q80" i="27"/>
  <c r="I20" i="20"/>
  <c r="J20" i="20"/>
  <c r="C20" i="21"/>
  <c r="B20" i="26"/>
  <c r="C20" i="26"/>
  <c r="E24" i="25"/>
  <c r="F24" i="25"/>
  <c r="I44" i="20"/>
  <c r="J44" i="20"/>
  <c r="C44" i="21"/>
  <c r="B44" i="26"/>
  <c r="C44" i="26"/>
  <c r="E56" i="25"/>
  <c r="F56" i="25"/>
  <c r="B65" i="26"/>
  <c r="C65" i="26"/>
  <c r="I65" i="20"/>
  <c r="J65" i="20"/>
  <c r="C65" i="21"/>
  <c r="E73" i="25"/>
  <c r="F73" i="25"/>
  <c r="I75" i="20"/>
  <c r="J75" i="20"/>
  <c r="C75" i="21"/>
  <c r="B75" i="26"/>
  <c r="C75" i="26"/>
  <c r="I77" i="20"/>
  <c r="J77" i="20"/>
  <c r="C77" i="21"/>
  <c r="B77" i="26"/>
  <c r="C77" i="26"/>
  <c r="J19" i="28"/>
  <c r="J19" i="27"/>
  <c r="E25" i="25"/>
  <c r="F25" i="25"/>
  <c r="E81" i="25"/>
  <c r="F81" i="25"/>
  <c r="Q52" i="27"/>
  <c r="Q21" i="27"/>
  <c r="I39" i="20"/>
  <c r="J39" i="20"/>
  <c r="C39" i="21"/>
  <c r="B39" i="26"/>
  <c r="C39" i="26"/>
  <c r="E45" i="25"/>
  <c r="F45" i="25"/>
  <c r="K15" i="21"/>
  <c r="H15" i="21"/>
  <c r="H46" i="20"/>
  <c r="B29" i="26"/>
  <c r="C29" i="26"/>
  <c r="I29" i="20"/>
  <c r="J29" i="20"/>
  <c r="C29" i="21"/>
  <c r="E36" i="25"/>
  <c r="F36" i="25"/>
  <c r="E48" i="25"/>
  <c r="F48" i="25"/>
  <c r="J55" i="28"/>
  <c r="J55" i="27"/>
  <c r="E27" i="25"/>
  <c r="F27" i="25"/>
  <c r="H41" i="20"/>
  <c r="J42" i="28"/>
  <c r="J42" i="27"/>
  <c r="H68" i="20"/>
  <c r="H38" i="20"/>
  <c r="B67" i="26"/>
  <c r="C67" i="26"/>
  <c r="I67" i="20"/>
  <c r="J67" i="20"/>
  <c r="C67" i="21"/>
  <c r="H70" i="20"/>
  <c r="I70" i="27"/>
  <c r="I70" i="28"/>
  <c r="F68" i="26"/>
  <c r="J68" i="25"/>
  <c r="K68" i="25"/>
  <c r="I26" i="20"/>
  <c r="J26" i="20"/>
  <c r="C26" i="21"/>
  <c r="B26" i="26"/>
  <c r="C26" i="26"/>
  <c r="R19" i="27"/>
  <c r="E76" i="25"/>
  <c r="F76" i="25"/>
  <c r="I86" i="28"/>
  <c r="F84" i="26"/>
  <c r="J84" i="25"/>
  <c r="K84" i="25"/>
  <c r="R74" i="27"/>
  <c r="R74" i="29"/>
  <c r="K60" i="21"/>
  <c r="H60" i="21"/>
  <c r="B66" i="26"/>
  <c r="C66" i="26"/>
  <c r="I66" i="20"/>
  <c r="J66" i="20"/>
  <c r="C66" i="21"/>
  <c r="I56" i="28"/>
  <c r="F54" i="26"/>
  <c r="J54" i="25"/>
  <c r="K54" i="25"/>
  <c r="I56" i="27"/>
  <c r="B12" i="26"/>
  <c r="C12" i="26"/>
  <c r="I12" i="20"/>
  <c r="J12" i="20"/>
  <c r="C12" i="21"/>
  <c r="E37" i="25"/>
  <c r="F37" i="25"/>
  <c r="I60" i="28"/>
  <c r="I60" i="27"/>
  <c r="F58" i="26"/>
  <c r="J58" i="25"/>
  <c r="K58" i="25"/>
  <c r="H28" i="21"/>
  <c r="K28" i="21"/>
  <c r="E31" i="25"/>
  <c r="F31" i="25"/>
  <c r="K13" i="21"/>
  <c r="H13" i="21"/>
  <c r="I34" i="20"/>
  <c r="J34" i="20"/>
  <c r="C34" i="21"/>
  <c r="B34" i="26"/>
  <c r="C34" i="26"/>
  <c r="I30" i="20"/>
  <c r="J30" i="20"/>
  <c r="C30" i="21"/>
  <c r="B30" i="26"/>
  <c r="C30" i="26"/>
  <c r="H36" i="20"/>
  <c r="R43" i="27"/>
  <c r="H48" i="20"/>
  <c r="J51" i="27"/>
  <c r="J51" i="28"/>
  <c r="I51" i="20"/>
  <c r="J51" i="20"/>
  <c r="C51" i="21"/>
  <c r="B51" i="26"/>
  <c r="C51" i="26"/>
  <c r="E52" i="25"/>
  <c r="F52" i="25"/>
  <c r="E61" i="25"/>
  <c r="F61" i="25"/>
  <c r="H53" i="20"/>
  <c r="I21" i="20"/>
  <c r="J21" i="20"/>
  <c r="C21" i="21"/>
  <c r="B21" i="26"/>
  <c r="C21" i="26"/>
  <c r="Q59" i="27"/>
  <c r="I42" i="27"/>
  <c r="I42" i="28"/>
  <c r="F40" i="26"/>
  <c r="J40" i="25"/>
  <c r="K40" i="25"/>
  <c r="R61" i="27"/>
  <c r="K8" i="28"/>
  <c r="Q39" i="27"/>
  <c r="H5" i="21"/>
  <c r="K5" i="21"/>
  <c r="K79" i="21"/>
  <c r="H79" i="21"/>
  <c r="I17" i="20"/>
  <c r="J17" i="20"/>
  <c r="C17" i="21"/>
  <c r="B17" i="26"/>
  <c r="C17" i="26"/>
  <c r="R24" i="27"/>
  <c r="H79" i="20"/>
  <c r="B83" i="26"/>
  <c r="C83" i="26"/>
  <c r="I83" i="20"/>
  <c r="J83" i="20"/>
  <c r="C83" i="21"/>
  <c r="H33" i="21"/>
  <c r="K33" i="21"/>
  <c r="H71" i="20"/>
  <c r="N8" i="5"/>
  <c r="P8" i="5"/>
  <c r="I38" i="20"/>
  <c r="J38" i="20"/>
  <c r="C38" i="21"/>
  <c r="B38" i="26"/>
  <c r="C38" i="26"/>
  <c r="H32" i="20"/>
  <c r="H35" i="20"/>
  <c r="H42" i="20"/>
  <c r="E43" i="25"/>
  <c r="F43" i="25"/>
  <c r="H64" i="20"/>
  <c r="R70" i="27"/>
  <c r="E69" i="25"/>
  <c r="F69" i="25"/>
  <c r="I71" i="20"/>
  <c r="J71" i="20"/>
  <c r="C71" i="21"/>
  <c r="B71" i="26"/>
  <c r="C71" i="26"/>
  <c r="F43" i="26"/>
  <c r="J43" i="25"/>
  <c r="K43" i="25"/>
  <c r="I45" i="27"/>
  <c r="I45" i="28"/>
  <c r="E20" i="25"/>
  <c r="F20" i="25"/>
  <c r="E26" i="25"/>
  <c r="F26" i="25"/>
  <c r="E44" i="25"/>
  <c r="F44" i="25"/>
  <c r="H65" i="20"/>
  <c r="I73" i="20"/>
  <c r="J73" i="20"/>
  <c r="C73" i="21"/>
  <c r="B73" i="26"/>
  <c r="C73" i="26"/>
  <c r="E75" i="25"/>
  <c r="F75" i="25"/>
  <c r="K74" i="21"/>
  <c r="H74" i="21"/>
  <c r="B23" i="26"/>
  <c r="C23" i="26"/>
  <c r="I23" i="20"/>
  <c r="J23" i="20"/>
  <c r="C23" i="21"/>
  <c r="I25" i="20"/>
  <c r="J25" i="20"/>
  <c r="C25" i="21"/>
  <c r="B25" i="26"/>
  <c r="C25" i="26"/>
  <c r="I66" i="27"/>
  <c r="F64" i="26"/>
  <c r="J64" i="25"/>
  <c r="K64" i="25"/>
  <c r="I66" i="28"/>
  <c r="E39" i="25"/>
  <c r="F39" i="25"/>
  <c r="I76" i="20"/>
  <c r="J76" i="20"/>
  <c r="C76" i="21"/>
  <c r="B76" i="26"/>
  <c r="C76" i="26"/>
  <c r="I16" i="28"/>
  <c r="I16" i="27"/>
  <c r="F14" i="26"/>
  <c r="J14" i="25"/>
  <c r="K14" i="25"/>
  <c r="H31" i="20"/>
  <c r="S10" i="27"/>
  <c r="J31" i="27"/>
  <c r="J31" i="28"/>
  <c r="H34" i="20"/>
  <c r="J52" i="27"/>
  <c r="J52" i="28"/>
  <c r="H52" i="20"/>
  <c r="I27" i="20"/>
  <c r="J27" i="20"/>
  <c r="C27" i="21"/>
  <c r="B27" i="26"/>
  <c r="C27" i="26"/>
  <c r="R5" i="29"/>
  <c r="B82" i="26"/>
  <c r="C82" i="26"/>
  <c r="I82" i="20"/>
  <c r="J82" i="20"/>
  <c r="C82" i="21"/>
  <c r="E19" i="25"/>
  <c r="F19" i="25"/>
  <c r="E42" i="25"/>
  <c r="F42" i="25"/>
  <c r="H63" i="20"/>
  <c r="H69" i="20"/>
  <c r="Q9" i="5"/>
  <c r="O9" i="5"/>
  <c r="H20" i="20"/>
  <c r="I24" i="20"/>
  <c r="J24" i="20"/>
  <c r="C24" i="21"/>
  <c r="B24" i="26"/>
  <c r="C24" i="26"/>
  <c r="H44" i="20"/>
  <c r="E23" i="25"/>
  <c r="F23" i="25"/>
  <c r="I81" i="20"/>
  <c r="J81" i="20"/>
  <c r="C81" i="21"/>
  <c r="B81" i="26"/>
  <c r="C81" i="26"/>
  <c r="I45" i="20"/>
  <c r="J45" i="20"/>
  <c r="C45" i="21"/>
  <c r="B45" i="26"/>
  <c r="C45" i="26"/>
  <c r="H72" i="20"/>
  <c r="E66" i="25"/>
  <c r="F66" i="25"/>
  <c r="I17" i="27"/>
  <c r="K58" i="21"/>
  <c r="H58" i="21"/>
  <c r="Q86" i="27"/>
  <c r="I62" i="28"/>
  <c r="I62" i="27"/>
  <c r="F60" i="26"/>
  <c r="J60" i="25"/>
  <c r="K60" i="25"/>
  <c r="E62" i="25"/>
  <c r="F62" i="25"/>
  <c r="Q64" i="27"/>
  <c r="Q60" i="27"/>
  <c r="H54" i="21"/>
  <c r="K54" i="21"/>
  <c r="H55" i="21"/>
  <c r="K55" i="21"/>
  <c r="E46" i="25"/>
  <c r="F46" i="25"/>
  <c r="K14" i="21"/>
  <c r="H14" i="21"/>
  <c r="Q30" i="27"/>
  <c r="I31" i="20"/>
  <c r="J31" i="20"/>
  <c r="C31" i="21"/>
  <c r="B31" i="26"/>
  <c r="C31" i="26"/>
  <c r="R16" i="29"/>
  <c r="R20" i="29"/>
  <c r="I15" i="28"/>
  <c r="F13" i="26"/>
  <c r="J13" i="25"/>
  <c r="K13" i="25"/>
  <c r="I15" i="27"/>
  <c r="B22" i="26"/>
  <c r="C22" i="26"/>
  <c r="I22" i="20"/>
  <c r="J22" i="20"/>
  <c r="C22" i="21"/>
  <c r="B49" i="26"/>
  <c r="C49" i="26"/>
  <c r="I49" i="20"/>
  <c r="J49" i="20"/>
  <c r="C49" i="21"/>
  <c r="H30" i="20"/>
  <c r="I36" i="20"/>
  <c r="J36" i="20"/>
  <c r="C36" i="21"/>
  <c r="B36" i="26"/>
  <c r="C36" i="26"/>
  <c r="H47" i="20"/>
  <c r="I48" i="20"/>
  <c r="J48" i="20"/>
  <c r="C48" i="21"/>
  <c r="B48" i="26"/>
  <c r="C48" i="26"/>
  <c r="R52" i="27"/>
  <c r="E51" i="25"/>
  <c r="F51" i="25"/>
  <c r="R55" i="27"/>
  <c r="B61" i="26"/>
  <c r="C61" i="26"/>
  <c r="I61" i="20"/>
  <c r="J61" i="20"/>
  <c r="C61" i="21"/>
  <c r="E4" i="25"/>
  <c r="F4" i="25"/>
  <c r="H40" i="20"/>
  <c r="I57" i="20"/>
  <c r="J57" i="20"/>
  <c r="C57" i="21"/>
  <c r="B57" i="26"/>
  <c r="C57" i="26"/>
  <c r="E21" i="25"/>
  <c r="F21" i="25"/>
  <c r="J35" i="28"/>
  <c r="J35" i="27"/>
  <c r="J35" i="29"/>
  <c r="H41" i="21"/>
  <c r="J5" i="28"/>
  <c r="J5" i="27"/>
  <c r="I7" i="27"/>
  <c r="F5" i="26"/>
  <c r="J5" i="25"/>
  <c r="K5" i="25"/>
  <c r="I7" i="28"/>
  <c r="Q51" i="27"/>
  <c r="B19" i="26"/>
  <c r="C19" i="26"/>
  <c r="I19" i="20"/>
  <c r="J19" i="20"/>
  <c r="C19" i="21"/>
  <c r="J80" i="28"/>
  <c r="J80" i="27"/>
  <c r="E83" i="25"/>
  <c r="F83" i="25"/>
  <c r="S14" i="27"/>
  <c r="K9" i="28"/>
  <c r="K9" i="27"/>
  <c r="I32" i="20"/>
  <c r="J32" i="20"/>
  <c r="C32" i="21"/>
  <c r="B32" i="26"/>
  <c r="C32" i="26"/>
  <c r="B35" i="26"/>
  <c r="C35" i="26"/>
  <c r="I35" i="20"/>
  <c r="J35" i="20"/>
  <c r="C35" i="21"/>
  <c r="I42" i="20"/>
  <c r="J42" i="20"/>
  <c r="C42" i="21"/>
  <c r="B42" i="26"/>
  <c r="C42" i="26"/>
  <c r="B63" i="26"/>
  <c r="C63" i="26"/>
  <c r="I63" i="20"/>
  <c r="J63" i="20"/>
  <c r="C63" i="21"/>
  <c r="E64" i="25"/>
  <c r="F64" i="25"/>
  <c r="J70" i="27"/>
  <c r="J70" i="28"/>
  <c r="I70" i="20"/>
  <c r="J70" i="20"/>
  <c r="C70" i="21"/>
  <c r="B70" i="26"/>
  <c r="C70" i="26"/>
  <c r="E71" i="25"/>
  <c r="F71" i="25"/>
  <c r="H68" i="21"/>
  <c r="K68" i="21"/>
  <c r="H24" i="20"/>
  <c r="H26" i="20"/>
  <c r="H56" i="20"/>
  <c r="E65" i="25"/>
  <c r="F65" i="25"/>
  <c r="Q76" i="27"/>
  <c r="E77" i="25"/>
  <c r="F77" i="25"/>
  <c r="F80" i="26"/>
  <c r="J80" i="25"/>
  <c r="K80" i="25"/>
  <c r="I82" i="28"/>
  <c r="I82" i="27"/>
  <c r="H23" i="20"/>
  <c r="H25" i="20"/>
  <c r="H81" i="20"/>
  <c r="Q13" i="5"/>
  <c r="O13" i="5"/>
  <c r="K64" i="21"/>
  <c r="H64" i="21"/>
  <c r="Q77" i="27"/>
  <c r="R32" i="27"/>
  <c r="H45" i="20"/>
  <c r="H76" i="20"/>
  <c r="E2" i="25"/>
  <c r="F2" i="25"/>
  <c r="Q4" i="5"/>
  <c r="O4" i="5"/>
  <c r="K4" i="27"/>
  <c r="K4" i="28"/>
  <c r="P4" i="5"/>
  <c r="N4" i="5"/>
  <c r="Q4" i="27"/>
  <c r="H33" i="20"/>
  <c r="Q79" i="27"/>
  <c r="R35" i="27"/>
  <c r="R35" i="29"/>
  <c r="F8" i="26"/>
  <c r="J8" i="25"/>
  <c r="K8" i="25"/>
  <c r="F55" i="26"/>
  <c r="J55" i="25"/>
  <c r="K55" i="25"/>
  <c r="H84" i="21"/>
  <c r="I18" i="27"/>
  <c r="I18" i="29"/>
  <c r="F41" i="26"/>
  <c r="J41" i="25"/>
  <c r="K41" i="25"/>
  <c r="I6" i="27"/>
  <c r="H19" i="20"/>
  <c r="I57" i="27"/>
  <c r="I57" i="29"/>
  <c r="F16" i="26"/>
  <c r="J16" i="25"/>
  <c r="K16" i="25"/>
  <c r="F74" i="26"/>
  <c r="J74" i="25"/>
  <c r="K74" i="25"/>
  <c r="I43" i="27"/>
  <c r="F4" i="26"/>
  <c r="J4" i="25"/>
  <c r="K4" i="25"/>
  <c r="K6" i="28"/>
  <c r="F11" i="26"/>
  <c r="J11" i="25"/>
  <c r="K11" i="25"/>
  <c r="Q9" i="29"/>
  <c r="H84" i="20"/>
  <c r="Q68" i="27"/>
  <c r="I76" i="28"/>
  <c r="P24" i="27"/>
  <c r="P24" i="29"/>
  <c r="I9" i="29"/>
  <c r="I13" i="27"/>
  <c r="I13" i="29"/>
  <c r="Q12" i="29"/>
  <c r="H53" i="21"/>
  <c r="J32" i="28"/>
  <c r="I10" i="27"/>
  <c r="I10" i="29"/>
  <c r="O24" i="5"/>
  <c r="Q24" i="5"/>
  <c r="M68" i="21"/>
  <c r="O68" i="21"/>
  <c r="P68" i="21"/>
  <c r="F15" i="26"/>
  <c r="J15" i="25"/>
  <c r="K15" i="25"/>
  <c r="K17" i="27"/>
  <c r="F33" i="26"/>
  <c r="J33" i="25"/>
  <c r="K33" i="25"/>
  <c r="N82" i="5"/>
  <c r="Q14" i="27"/>
  <c r="Q14" i="29"/>
  <c r="I12" i="27"/>
  <c r="F10" i="26"/>
  <c r="J10" i="25"/>
  <c r="K10" i="25"/>
  <c r="I12" i="28"/>
  <c r="I12" i="29"/>
  <c r="R30" i="27"/>
  <c r="R55" i="29"/>
  <c r="Q15" i="27"/>
  <c r="Q15" i="29"/>
  <c r="Q7" i="29"/>
  <c r="H82" i="28"/>
  <c r="H82" i="29"/>
  <c r="P82" i="5"/>
  <c r="J16" i="29"/>
  <c r="M58" i="21"/>
  <c r="O58" i="21"/>
  <c r="P58" i="21"/>
  <c r="J42" i="29"/>
  <c r="P16" i="27"/>
  <c r="J74" i="29"/>
  <c r="J20" i="27"/>
  <c r="J20" i="28"/>
  <c r="P62" i="27"/>
  <c r="N61" i="5"/>
  <c r="P62" i="29"/>
  <c r="P61" i="5"/>
  <c r="Q62" i="5"/>
  <c r="H61" i="28"/>
  <c r="H61" i="29"/>
  <c r="O16" i="5"/>
  <c r="O59" i="5"/>
  <c r="M55" i="21"/>
  <c r="O55" i="21"/>
  <c r="P55" i="21"/>
  <c r="M46" i="21"/>
  <c r="O46" i="21"/>
  <c r="P46" i="21"/>
  <c r="H48" i="27"/>
  <c r="M79" i="21"/>
  <c r="O79" i="21"/>
  <c r="P79" i="21"/>
  <c r="H81" i="27"/>
  <c r="P76" i="27"/>
  <c r="Q77" i="5"/>
  <c r="I81" i="28"/>
  <c r="I81" i="27"/>
  <c r="F79" i="26"/>
  <c r="J79" i="25"/>
  <c r="K79" i="25"/>
  <c r="M64" i="21"/>
  <c r="O64" i="21"/>
  <c r="P64" i="21"/>
  <c r="N66" i="5"/>
  <c r="J80" i="29"/>
  <c r="O80" i="5"/>
  <c r="R43" i="29"/>
  <c r="R19" i="29"/>
  <c r="J59" i="29"/>
  <c r="Q17" i="27"/>
  <c r="Q17" i="29"/>
  <c r="J5" i="29"/>
  <c r="M14" i="21"/>
  <c r="O14" i="21"/>
  <c r="P14" i="21"/>
  <c r="H16" i="28"/>
  <c r="M84" i="21"/>
  <c r="O84" i="21"/>
  <c r="P84" i="21"/>
  <c r="H86" i="28"/>
  <c r="R24" i="29"/>
  <c r="M5" i="21"/>
  <c r="O5" i="21"/>
  <c r="P5" i="21"/>
  <c r="H7" i="28"/>
  <c r="Q64" i="5"/>
  <c r="M60" i="21"/>
  <c r="O60" i="21"/>
  <c r="P60" i="21"/>
  <c r="H62" i="28"/>
  <c r="R80" i="29"/>
  <c r="Q11" i="27"/>
  <c r="R32" i="29"/>
  <c r="J24" i="29"/>
  <c r="M40" i="21"/>
  <c r="O40" i="21"/>
  <c r="P40" i="21"/>
  <c r="H42" i="28"/>
  <c r="Q84" i="27"/>
  <c r="Q84" i="29"/>
  <c r="M74" i="21"/>
  <c r="O74" i="21"/>
  <c r="P74" i="21"/>
  <c r="H76" i="27"/>
  <c r="M33" i="21"/>
  <c r="O33" i="21"/>
  <c r="P33" i="21"/>
  <c r="N35" i="5"/>
  <c r="M28" i="21"/>
  <c r="O28" i="21"/>
  <c r="P28" i="21"/>
  <c r="P30" i="5"/>
  <c r="P30" i="27"/>
  <c r="M16" i="21"/>
  <c r="O16" i="21"/>
  <c r="P16" i="21"/>
  <c r="H18" i="27"/>
  <c r="J15" i="28"/>
  <c r="J15" i="27"/>
  <c r="J8" i="28"/>
  <c r="J8" i="27"/>
  <c r="D8" i="27"/>
  <c r="R14" i="27"/>
  <c r="J62" i="28"/>
  <c r="J62" i="27"/>
  <c r="J57" i="27"/>
  <c r="J57" i="28"/>
  <c r="Q13" i="27"/>
  <c r="R60" i="27"/>
  <c r="R12" i="27"/>
  <c r="R15" i="27"/>
  <c r="J14" i="28"/>
  <c r="J14" i="27"/>
  <c r="R62" i="27"/>
  <c r="R57" i="27"/>
  <c r="J11" i="28"/>
  <c r="J11" i="27"/>
  <c r="J11" i="29"/>
  <c r="R56" i="27"/>
  <c r="R61" i="29"/>
  <c r="J10" i="27"/>
  <c r="J10" i="28"/>
  <c r="J86" i="27"/>
  <c r="J86" i="28"/>
  <c r="J76" i="28"/>
  <c r="J76" i="27"/>
  <c r="R13" i="27"/>
  <c r="J7" i="27"/>
  <c r="J7" i="28"/>
  <c r="I5" i="28"/>
  <c r="D5" i="28"/>
  <c r="J96" i="28"/>
  <c r="I5" i="27"/>
  <c r="Q24" i="27"/>
  <c r="Q24" i="29"/>
  <c r="J9" i="28"/>
  <c r="J9" i="27"/>
  <c r="D9" i="27"/>
  <c r="R11" i="27"/>
  <c r="J56" i="27"/>
  <c r="J56" i="28"/>
  <c r="P39" i="27"/>
  <c r="M54" i="21"/>
  <c r="O54" i="21"/>
  <c r="P54" i="21"/>
  <c r="P56" i="5"/>
  <c r="Q57" i="5"/>
  <c r="Q60" i="5"/>
  <c r="R10" i="27"/>
  <c r="R86" i="27"/>
  <c r="R76" i="27"/>
  <c r="J13" i="27"/>
  <c r="J13" i="28"/>
  <c r="J13" i="29"/>
  <c r="I61" i="28"/>
  <c r="I61" i="27"/>
  <c r="F59" i="26"/>
  <c r="J59" i="25"/>
  <c r="K59" i="25"/>
  <c r="J60" i="28"/>
  <c r="J60" i="27"/>
  <c r="J12" i="28"/>
  <c r="J12" i="27"/>
  <c r="K5" i="27"/>
  <c r="K5" i="29"/>
  <c r="S62" i="27"/>
  <c r="K55" i="28"/>
  <c r="K10" i="28"/>
  <c r="K10" i="27"/>
  <c r="K11" i="27"/>
  <c r="K11" i="28"/>
  <c r="D11" i="28"/>
  <c r="I11" i="29"/>
  <c r="S61" i="27"/>
  <c r="P82" i="27"/>
  <c r="R82" i="27"/>
  <c r="J82" i="28"/>
  <c r="J82" i="27"/>
  <c r="Q82" i="27"/>
  <c r="Q68" i="5"/>
  <c r="Q56" i="27"/>
  <c r="M53" i="21"/>
  <c r="O53" i="21"/>
  <c r="P53" i="21"/>
  <c r="N55" i="5"/>
  <c r="R52" i="29"/>
  <c r="J52" i="29"/>
  <c r="M43" i="21"/>
  <c r="O43" i="21"/>
  <c r="P43" i="21"/>
  <c r="H45" i="28"/>
  <c r="M41" i="21"/>
  <c r="O41" i="21"/>
  <c r="P41" i="21"/>
  <c r="P43" i="5"/>
  <c r="J31" i="29"/>
  <c r="I20" i="28"/>
  <c r="F18" i="26"/>
  <c r="J18" i="25"/>
  <c r="K18" i="25"/>
  <c r="I20" i="27"/>
  <c r="Q20" i="27"/>
  <c r="H18" i="21"/>
  <c r="K18" i="21"/>
  <c r="R18" i="27"/>
  <c r="J18" i="28"/>
  <c r="J18" i="27"/>
  <c r="M15" i="21"/>
  <c r="O15" i="21"/>
  <c r="P15" i="21"/>
  <c r="N17" i="5"/>
  <c r="R17" i="27"/>
  <c r="J17" i="28"/>
  <c r="J17" i="27"/>
  <c r="M13" i="21"/>
  <c r="O13" i="21"/>
  <c r="P13" i="21"/>
  <c r="P15" i="5"/>
  <c r="H66" i="27"/>
  <c r="H70" i="27"/>
  <c r="H70" i="28"/>
  <c r="N70" i="5"/>
  <c r="P70" i="5"/>
  <c r="Q80" i="5"/>
  <c r="O76" i="5"/>
  <c r="P7" i="5"/>
  <c r="H30" i="28"/>
  <c r="N30" i="5"/>
  <c r="P64" i="27"/>
  <c r="P77" i="27"/>
  <c r="I72" i="27"/>
  <c r="I72" i="28"/>
  <c r="F70" i="26"/>
  <c r="J70" i="25"/>
  <c r="K70" i="25"/>
  <c r="I85" i="27"/>
  <c r="I85" i="28"/>
  <c r="F83" i="26"/>
  <c r="J83" i="25"/>
  <c r="K83" i="25"/>
  <c r="S6" i="29"/>
  <c r="K21" i="21"/>
  <c r="H21" i="21"/>
  <c r="K12" i="21"/>
  <c r="H12" i="21"/>
  <c r="F66" i="26"/>
  <c r="J66" i="25"/>
  <c r="K66" i="25"/>
  <c r="I68" i="28"/>
  <c r="I68" i="27"/>
  <c r="Q68" i="29"/>
  <c r="J29" i="28"/>
  <c r="J29" i="27"/>
  <c r="K29" i="21"/>
  <c r="H29" i="21"/>
  <c r="I79" i="27"/>
  <c r="F77" i="26"/>
  <c r="J77" i="25"/>
  <c r="K77" i="25"/>
  <c r="I79" i="28"/>
  <c r="R58" i="27"/>
  <c r="J72" i="27"/>
  <c r="J72" i="28"/>
  <c r="S15" i="29"/>
  <c r="K56" i="21"/>
  <c r="H56" i="21"/>
  <c r="K82" i="27"/>
  <c r="D82" i="27"/>
  <c r="K82" i="28"/>
  <c r="K70" i="21"/>
  <c r="H70" i="21"/>
  <c r="F32" i="26"/>
  <c r="J32" i="25"/>
  <c r="K32" i="25"/>
  <c r="I34" i="28"/>
  <c r="I34" i="27"/>
  <c r="I21" i="27"/>
  <c r="I21" i="28"/>
  <c r="F19" i="26"/>
  <c r="J19" i="25"/>
  <c r="K19" i="25"/>
  <c r="I7" i="29"/>
  <c r="I59" i="27"/>
  <c r="I59" i="28"/>
  <c r="F57" i="26"/>
  <c r="J57" i="25"/>
  <c r="K57" i="25"/>
  <c r="J53" i="27"/>
  <c r="J53" i="28"/>
  <c r="I50" i="27"/>
  <c r="F48" i="26"/>
  <c r="J48" i="25"/>
  <c r="K48" i="25"/>
  <c r="I50" i="28"/>
  <c r="Q49" i="27"/>
  <c r="K22" i="21"/>
  <c r="H22" i="21"/>
  <c r="K31" i="21"/>
  <c r="H31" i="21"/>
  <c r="J48" i="28"/>
  <c r="J48" i="27"/>
  <c r="S60" i="27"/>
  <c r="J64" i="28"/>
  <c r="J64" i="27"/>
  <c r="R25" i="27"/>
  <c r="Q46" i="27"/>
  <c r="H24" i="21"/>
  <c r="K24" i="21"/>
  <c r="Q71" i="27"/>
  <c r="J44" i="27"/>
  <c r="J44" i="28"/>
  <c r="R21" i="27"/>
  <c r="F27" i="26"/>
  <c r="J27" i="25"/>
  <c r="K27" i="25"/>
  <c r="I29" i="28"/>
  <c r="I29" i="27"/>
  <c r="Q54" i="27"/>
  <c r="Q33" i="27"/>
  <c r="I16" i="29"/>
  <c r="K57" i="28"/>
  <c r="K57" i="27"/>
  <c r="J41" i="27"/>
  <c r="J41" i="28"/>
  <c r="H25" i="21"/>
  <c r="K25" i="21"/>
  <c r="R77" i="27"/>
  <c r="R46" i="27"/>
  <c r="R22" i="27"/>
  <c r="J71" i="27"/>
  <c r="J71" i="28"/>
  <c r="R45" i="27"/>
  <c r="Q34" i="27"/>
  <c r="K8" i="29"/>
  <c r="S59" i="27"/>
  <c r="Q55" i="27"/>
  <c r="J54" i="28"/>
  <c r="J54" i="27"/>
  <c r="J51" i="29"/>
  <c r="K30" i="21"/>
  <c r="H30" i="21"/>
  <c r="K60" i="28"/>
  <c r="K60" i="27"/>
  <c r="R39" i="27"/>
  <c r="I14" i="27"/>
  <c r="I14" i="28"/>
  <c r="F12" i="26"/>
  <c r="J12" i="25"/>
  <c r="K12" i="25"/>
  <c r="I86" i="29"/>
  <c r="F26" i="26"/>
  <c r="J26" i="25"/>
  <c r="K26" i="25"/>
  <c r="I28" i="28"/>
  <c r="I28" i="27"/>
  <c r="K67" i="21"/>
  <c r="H67" i="21"/>
  <c r="Q40" i="27"/>
  <c r="J50" i="27"/>
  <c r="J50" i="28"/>
  <c r="I31" i="28"/>
  <c r="F29" i="26"/>
  <c r="J29" i="25"/>
  <c r="K29" i="25"/>
  <c r="I31" i="27"/>
  <c r="Q48" i="27"/>
  <c r="J47" i="28"/>
  <c r="J47" i="27"/>
  <c r="R27" i="27"/>
  <c r="I76" i="29"/>
  <c r="H77" i="21"/>
  <c r="K77" i="21"/>
  <c r="J75" i="27"/>
  <c r="J75" i="28"/>
  <c r="J58" i="28"/>
  <c r="J58" i="27"/>
  <c r="J26" i="28"/>
  <c r="J26" i="27"/>
  <c r="R72" i="27"/>
  <c r="J69" i="27"/>
  <c r="J69" i="28"/>
  <c r="R37" i="27"/>
  <c r="R81" i="27"/>
  <c r="I80" i="27"/>
  <c r="I80" i="28"/>
  <c r="F78" i="26"/>
  <c r="J78" i="25"/>
  <c r="K78" i="25"/>
  <c r="Q23" i="27"/>
  <c r="I52" i="27"/>
  <c r="I52" i="28"/>
  <c r="F50" i="26"/>
  <c r="J50" i="25"/>
  <c r="K50" i="25"/>
  <c r="Q31" i="27"/>
  <c r="K37" i="21"/>
  <c r="H37" i="21"/>
  <c r="Q75" i="27"/>
  <c r="R34" i="27"/>
  <c r="K43" i="28"/>
  <c r="K43" i="27"/>
  <c r="I6" i="29"/>
  <c r="K62" i="21"/>
  <c r="H62" i="21"/>
  <c r="Q77" i="29"/>
  <c r="S76" i="27"/>
  <c r="Q28" i="27"/>
  <c r="I65" i="27"/>
  <c r="I65" i="28"/>
  <c r="F63" i="26"/>
  <c r="J63" i="25"/>
  <c r="K63" i="25"/>
  <c r="K9" i="29"/>
  <c r="R85" i="27"/>
  <c r="S51" i="27"/>
  <c r="Q42" i="27"/>
  <c r="I63" i="27"/>
  <c r="I63" i="28"/>
  <c r="F61" i="26"/>
  <c r="J61" i="25"/>
  <c r="K61" i="25"/>
  <c r="I51" i="27"/>
  <c r="I51" i="28"/>
  <c r="F49" i="26"/>
  <c r="J49" i="25"/>
  <c r="K49" i="25"/>
  <c r="I15" i="29"/>
  <c r="S30" i="27"/>
  <c r="R64" i="27"/>
  <c r="I62" i="29"/>
  <c r="J25" i="28"/>
  <c r="J25" i="27"/>
  <c r="Q22" i="27"/>
  <c r="I84" i="28"/>
  <c r="I84" i="27"/>
  <c r="F82" i="26"/>
  <c r="J82" i="25"/>
  <c r="K82" i="25"/>
  <c r="N86" i="5"/>
  <c r="F25" i="26"/>
  <c r="J25" i="25"/>
  <c r="K25" i="25"/>
  <c r="I27" i="27"/>
  <c r="I27" i="28"/>
  <c r="J77" i="28"/>
  <c r="J77" i="27"/>
  <c r="J46" i="28"/>
  <c r="J46" i="27"/>
  <c r="K45" i="27"/>
  <c r="K45" i="28"/>
  <c r="K38" i="21"/>
  <c r="H38" i="21"/>
  <c r="I56" i="29"/>
  <c r="I70" i="29"/>
  <c r="P84" i="27"/>
  <c r="Q84" i="5"/>
  <c r="O84" i="5"/>
  <c r="R50" i="27"/>
  <c r="H39" i="21"/>
  <c r="K39" i="21"/>
  <c r="H20" i="21"/>
  <c r="K20" i="21"/>
  <c r="R69" i="27"/>
  <c r="K78" i="21"/>
  <c r="H78" i="21"/>
  <c r="K50" i="21"/>
  <c r="H50" i="21"/>
  <c r="H18" i="28"/>
  <c r="I39" i="28"/>
  <c r="F37" i="26"/>
  <c r="J37" i="25"/>
  <c r="K37" i="25"/>
  <c r="I39" i="27"/>
  <c r="J34" i="28"/>
  <c r="J34" i="27"/>
  <c r="K6" i="27"/>
  <c r="Q76" i="29"/>
  <c r="F42" i="26"/>
  <c r="J42" i="25"/>
  <c r="K42" i="25"/>
  <c r="I44" i="28"/>
  <c r="I44" i="27"/>
  <c r="Q78" i="27"/>
  <c r="Q47" i="27"/>
  <c r="Q83" i="27"/>
  <c r="Q25" i="27"/>
  <c r="R79" i="27"/>
  <c r="R73" i="27"/>
  <c r="R66" i="27"/>
  <c r="K42" i="21"/>
  <c r="H42" i="21"/>
  <c r="H32" i="21"/>
  <c r="K32" i="21"/>
  <c r="S14" i="29"/>
  <c r="K7" i="28"/>
  <c r="K7" i="27"/>
  <c r="P18" i="27"/>
  <c r="O18" i="5"/>
  <c r="Q18" i="5"/>
  <c r="H57" i="21"/>
  <c r="K57" i="21"/>
  <c r="K48" i="21"/>
  <c r="H48" i="21"/>
  <c r="F36" i="26"/>
  <c r="J36" i="25"/>
  <c r="K36" i="25"/>
  <c r="I38" i="28"/>
  <c r="I38" i="27"/>
  <c r="Q32" i="27"/>
  <c r="F22" i="26"/>
  <c r="J22" i="25"/>
  <c r="K22" i="25"/>
  <c r="I24" i="27"/>
  <c r="I24" i="28"/>
  <c r="Q30" i="29"/>
  <c r="R48" i="27"/>
  <c r="Q60" i="29"/>
  <c r="Q64" i="29"/>
  <c r="K62" i="27"/>
  <c r="K62" i="28"/>
  <c r="P17" i="27"/>
  <c r="Q17" i="5"/>
  <c r="O17" i="5"/>
  <c r="I17" i="29"/>
  <c r="R68" i="27"/>
  <c r="Q74" i="27"/>
  <c r="I83" i="27"/>
  <c r="F81" i="26"/>
  <c r="J81" i="25"/>
  <c r="K81" i="25"/>
  <c r="I83" i="28"/>
  <c r="R44" i="27"/>
  <c r="J21" i="28"/>
  <c r="J21" i="27"/>
  <c r="K27" i="21"/>
  <c r="H27" i="21"/>
  <c r="S10" i="29"/>
  <c r="I78" i="27"/>
  <c r="I78" i="28"/>
  <c r="F76" i="26"/>
  <c r="J76" i="25"/>
  <c r="K76" i="25"/>
  <c r="I66" i="29"/>
  <c r="K23" i="21"/>
  <c r="H23" i="21"/>
  <c r="I75" i="27"/>
  <c r="F73" i="26"/>
  <c r="J73" i="25"/>
  <c r="K73" i="25"/>
  <c r="I75" i="28"/>
  <c r="R28" i="27"/>
  <c r="I45" i="29"/>
  <c r="F71" i="26"/>
  <c r="J71" i="25"/>
  <c r="K71" i="25"/>
  <c r="I73" i="28"/>
  <c r="I73" i="27"/>
  <c r="R70" i="29"/>
  <c r="Q66" i="27"/>
  <c r="S39" i="27"/>
  <c r="K42" i="28"/>
  <c r="K42" i="27"/>
  <c r="Q59" i="29"/>
  <c r="R63" i="27"/>
  <c r="F51" i="26"/>
  <c r="J51" i="25"/>
  <c r="K51" i="25"/>
  <c r="I53" i="28"/>
  <c r="I53" i="27"/>
  <c r="I36" i="27"/>
  <c r="F34" i="26"/>
  <c r="J34" i="25"/>
  <c r="K34" i="25"/>
  <c r="I36" i="28"/>
  <c r="J33" i="27"/>
  <c r="J33" i="28"/>
  <c r="J39" i="28"/>
  <c r="J39" i="27"/>
  <c r="S68" i="27"/>
  <c r="R78" i="27"/>
  <c r="H26" i="21"/>
  <c r="K26" i="21"/>
  <c r="Q72" i="27"/>
  <c r="I69" i="28"/>
  <c r="F67" i="26"/>
  <c r="J67" i="25"/>
  <c r="K67" i="25"/>
  <c r="I69" i="27"/>
  <c r="R38" i="27"/>
  <c r="R47" i="27"/>
  <c r="Q21" i="29"/>
  <c r="Q52" i="29"/>
  <c r="J83" i="28"/>
  <c r="J83" i="27"/>
  <c r="K76" i="27"/>
  <c r="K76" i="28"/>
  <c r="I77" i="27"/>
  <c r="I77" i="28"/>
  <c r="F75" i="26"/>
  <c r="J75" i="25"/>
  <c r="K75" i="25"/>
  <c r="H65" i="21"/>
  <c r="K65" i="21"/>
  <c r="F44" i="26"/>
  <c r="J44" i="25"/>
  <c r="K44" i="25"/>
  <c r="I46" i="28"/>
  <c r="I46" i="27"/>
  <c r="R26" i="27"/>
  <c r="Q80" i="29"/>
  <c r="F69" i="26"/>
  <c r="J69" i="25"/>
  <c r="K69" i="25"/>
  <c r="I71" i="28"/>
  <c r="I71" i="27"/>
  <c r="R65" i="27"/>
  <c r="Q45" i="27"/>
  <c r="J37" i="27"/>
  <c r="J37" i="28"/>
  <c r="Q69" i="27"/>
  <c r="Q19" i="27"/>
  <c r="D8" i="28"/>
  <c r="I54" i="27"/>
  <c r="F52" i="26"/>
  <c r="J52" i="25"/>
  <c r="K52" i="25"/>
  <c r="I54" i="28"/>
  <c r="Q53" i="27"/>
  <c r="R49" i="27"/>
  <c r="Q57" i="29"/>
  <c r="I48" i="29"/>
  <c r="K30" i="27"/>
  <c r="K30" i="28"/>
  <c r="Q41" i="27"/>
  <c r="F47" i="26"/>
  <c r="J47" i="25"/>
  <c r="K47" i="25"/>
  <c r="I49" i="28"/>
  <c r="I49" i="27"/>
  <c r="F62" i="26"/>
  <c r="J62" i="25"/>
  <c r="K62" i="25"/>
  <c r="I64" i="28"/>
  <c r="I64" i="27"/>
  <c r="I82" i="29"/>
  <c r="R67" i="27"/>
  <c r="Q26" i="27"/>
  <c r="I37" i="27"/>
  <c r="F35" i="26"/>
  <c r="J35" i="25"/>
  <c r="K35" i="25"/>
  <c r="I37" i="28"/>
  <c r="K19" i="21"/>
  <c r="H19" i="21"/>
  <c r="R23" i="27"/>
  <c r="R53" i="27"/>
  <c r="I33" i="28"/>
  <c r="F31" i="26"/>
  <c r="J31" i="25"/>
  <c r="K31" i="25"/>
  <c r="I33" i="27"/>
  <c r="H57" i="28"/>
  <c r="H57" i="27"/>
  <c r="P57" i="5"/>
  <c r="N57" i="5"/>
  <c r="S64" i="27"/>
  <c r="S86" i="27"/>
  <c r="H60" i="28"/>
  <c r="H60" i="27"/>
  <c r="N60" i="5"/>
  <c r="P60" i="5"/>
  <c r="K45" i="21"/>
  <c r="H45" i="21"/>
  <c r="F24" i="26"/>
  <c r="J24" i="25"/>
  <c r="K24" i="25"/>
  <c r="I26" i="28"/>
  <c r="I26" i="27"/>
  <c r="Q36" i="27"/>
  <c r="R41" i="27"/>
  <c r="Q67" i="27"/>
  <c r="J22" i="28"/>
  <c r="J22" i="27"/>
  <c r="R71" i="27"/>
  <c r="J45" i="28"/>
  <c r="J45" i="27"/>
  <c r="Q44" i="27"/>
  <c r="D9" i="28"/>
  <c r="K100" i="28"/>
  <c r="K17" i="21"/>
  <c r="H17" i="21"/>
  <c r="Q39" i="29"/>
  <c r="R54" i="27"/>
  <c r="I32" i="27"/>
  <c r="F30" i="26"/>
  <c r="J30" i="25"/>
  <c r="K30" i="25"/>
  <c r="I32" i="28"/>
  <c r="O57" i="5"/>
  <c r="Q70" i="27"/>
  <c r="Q43" i="27"/>
  <c r="J27" i="28"/>
  <c r="J27" i="27"/>
  <c r="R75" i="27"/>
  <c r="J40" i="27"/>
  <c r="J40" i="28"/>
  <c r="I35" i="29"/>
  <c r="J81" i="28"/>
  <c r="J81" i="27"/>
  <c r="Q29" i="27"/>
  <c r="S18" i="29"/>
  <c r="J36" i="27"/>
  <c r="J36" i="28"/>
  <c r="S62" i="29"/>
  <c r="F72" i="26"/>
  <c r="J72" i="25"/>
  <c r="K72" i="25"/>
  <c r="I74" i="28"/>
  <c r="I74" i="27"/>
  <c r="S153" i="28"/>
  <c r="S77" i="27"/>
  <c r="J66" i="27"/>
  <c r="J66" i="28"/>
  <c r="Q27" i="27"/>
  <c r="J79" i="27"/>
  <c r="J79" i="28"/>
  <c r="J67" i="28"/>
  <c r="J67" i="27"/>
  <c r="Q58" i="27"/>
  <c r="J73" i="28"/>
  <c r="J73" i="27"/>
  <c r="J70" i="29"/>
  <c r="K63" i="21"/>
  <c r="H63" i="21"/>
  <c r="K35" i="21"/>
  <c r="H35" i="21"/>
  <c r="K55" i="29"/>
  <c r="J85" i="28"/>
  <c r="J85" i="27"/>
  <c r="Q51" i="29"/>
  <c r="J23" i="28"/>
  <c r="J23" i="27"/>
  <c r="J6" i="28"/>
  <c r="J6" i="27"/>
  <c r="J6" i="29"/>
  <c r="K61" i="21"/>
  <c r="H61" i="21"/>
  <c r="H36" i="21"/>
  <c r="K36" i="21"/>
  <c r="K49" i="21"/>
  <c r="H49" i="21"/>
  <c r="K15" i="28"/>
  <c r="K15" i="27"/>
  <c r="Q86" i="29"/>
  <c r="J68" i="28"/>
  <c r="J68" i="27"/>
  <c r="I47" i="27"/>
  <c r="F45" i="26"/>
  <c r="J45" i="25"/>
  <c r="K45" i="25"/>
  <c r="I47" i="28"/>
  <c r="K81" i="21"/>
  <c r="H81" i="21"/>
  <c r="Q65" i="27"/>
  <c r="K82" i="21"/>
  <c r="H82" i="21"/>
  <c r="K16" i="28"/>
  <c r="K16" i="27"/>
  <c r="K76" i="21"/>
  <c r="H76" i="21"/>
  <c r="J32" i="29"/>
  <c r="K66" i="27"/>
  <c r="K66" i="28"/>
  <c r="F23" i="26"/>
  <c r="J23" i="25"/>
  <c r="K23" i="25"/>
  <c r="I25" i="27"/>
  <c r="I25" i="28"/>
  <c r="H73" i="21"/>
  <c r="K73" i="21"/>
  <c r="J28" i="28"/>
  <c r="J28" i="27"/>
  <c r="H71" i="21"/>
  <c r="K71" i="21"/>
  <c r="Q37" i="27"/>
  <c r="I40" i="28"/>
  <c r="F38" i="26"/>
  <c r="J38" i="25"/>
  <c r="K38" i="25"/>
  <c r="I40" i="27"/>
  <c r="Q73" i="27"/>
  <c r="K83" i="21"/>
  <c r="H83" i="21"/>
  <c r="Q81" i="27"/>
  <c r="F17" i="26"/>
  <c r="J17" i="25"/>
  <c r="K17" i="25"/>
  <c r="I19" i="28"/>
  <c r="I19" i="27"/>
  <c r="I42" i="29"/>
  <c r="I23" i="27"/>
  <c r="F21" i="26"/>
  <c r="J21" i="25"/>
  <c r="K21" i="25"/>
  <c r="I23" i="28"/>
  <c r="J63" i="28"/>
  <c r="J63" i="27"/>
  <c r="H51" i="21"/>
  <c r="K51" i="21"/>
  <c r="Q50" i="27"/>
  <c r="Q38" i="27"/>
  <c r="H34" i="21"/>
  <c r="K34" i="21"/>
  <c r="K18" i="28"/>
  <c r="K18" i="27"/>
  <c r="R33" i="27"/>
  <c r="I60" i="29"/>
  <c r="K56" i="27"/>
  <c r="K56" i="28"/>
  <c r="K66" i="21"/>
  <c r="H66" i="21"/>
  <c r="K86" i="28"/>
  <c r="K86" i="27"/>
  <c r="J78" i="27"/>
  <c r="J78" i="28"/>
  <c r="K70" i="28"/>
  <c r="K70" i="27"/>
  <c r="R29" i="27"/>
  <c r="J55" i="29"/>
  <c r="J38" i="28"/>
  <c r="J38" i="27"/>
  <c r="F39" i="26"/>
  <c r="J39" i="25"/>
  <c r="K39" i="25"/>
  <c r="I41" i="28"/>
  <c r="I41" i="27"/>
  <c r="S21" i="27"/>
  <c r="S52" i="27"/>
  <c r="R83" i="27"/>
  <c r="J19" i="29"/>
  <c r="K75" i="21"/>
  <c r="H75" i="21"/>
  <c r="F65" i="26"/>
  <c r="J65" i="25"/>
  <c r="K65" i="25"/>
  <c r="I67" i="27"/>
  <c r="I67" i="28"/>
  <c r="H44" i="21"/>
  <c r="K44" i="21"/>
  <c r="F20" i="26"/>
  <c r="J20" i="25"/>
  <c r="K20" i="25"/>
  <c r="I22" i="28"/>
  <c r="I22" i="27"/>
  <c r="S80" i="27"/>
  <c r="H69" i="21"/>
  <c r="K69" i="21"/>
  <c r="J65" i="27"/>
  <c r="J65" i="28"/>
  <c r="R40" i="27"/>
  <c r="K35" i="28"/>
  <c r="K35" i="27"/>
  <c r="K52" i="21"/>
  <c r="H52" i="21"/>
  <c r="J49" i="27"/>
  <c r="J49" i="28"/>
  <c r="R36" i="27"/>
  <c r="R31" i="29"/>
  <c r="S57" i="27"/>
  <c r="K48" i="28"/>
  <c r="K48" i="27"/>
  <c r="I30" i="29"/>
  <c r="I58" i="27"/>
  <c r="I58" i="28"/>
  <c r="F56" i="26"/>
  <c r="J56" i="25"/>
  <c r="K56" i="25"/>
  <c r="I43" i="29"/>
  <c r="H47" i="21"/>
  <c r="K47" i="21"/>
  <c r="H72" i="21"/>
  <c r="K72" i="21"/>
  <c r="L62" i="27"/>
  <c r="P153" i="27"/>
  <c r="L16" i="27"/>
  <c r="S107" i="27"/>
  <c r="S4" i="27"/>
  <c r="R4" i="27"/>
  <c r="Q4" i="29"/>
  <c r="K4" i="29"/>
  <c r="J4" i="27"/>
  <c r="J4" i="28"/>
  <c r="Q14" i="5"/>
  <c r="P14" i="27"/>
  <c r="O14" i="5"/>
  <c r="P14" i="29"/>
  <c r="Q61" i="5"/>
  <c r="O61" i="5"/>
  <c r="P61" i="27"/>
  <c r="L61" i="27"/>
  <c r="S9" i="29"/>
  <c r="R37" i="29"/>
  <c r="J26" i="29"/>
  <c r="H16" i="27"/>
  <c r="R18" i="29"/>
  <c r="Q35" i="27"/>
  <c r="Q35" i="29"/>
  <c r="K17" i="28"/>
  <c r="P16" i="5"/>
  <c r="P48" i="5"/>
  <c r="P76" i="5"/>
  <c r="K13" i="27"/>
  <c r="D13" i="27"/>
  <c r="K13" i="28"/>
  <c r="J85" i="29"/>
  <c r="J73" i="29"/>
  <c r="P18" i="5"/>
  <c r="J50" i="29"/>
  <c r="O64" i="5"/>
  <c r="H48" i="28"/>
  <c r="H76" i="28"/>
  <c r="P152" i="28"/>
  <c r="D11" i="27"/>
  <c r="J102" i="27"/>
  <c r="S7" i="29"/>
  <c r="J20" i="29"/>
  <c r="S12" i="27"/>
  <c r="Q8" i="29"/>
  <c r="S98" i="27"/>
  <c r="Q7" i="5"/>
  <c r="P7" i="29"/>
  <c r="O7" i="5"/>
  <c r="M32" i="21"/>
  <c r="O32" i="21"/>
  <c r="P32" i="21"/>
  <c r="H34" i="28"/>
  <c r="M36" i="21"/>
  <c r="O36" i="21"/>
  <c r="P36" i="21"/>
  <c r="N101" i="28"/>
  <c r="S101" i="28"/>
  <c r="M101" i="28"/>
  <c r="R9" i="29"/>
  <c r="L9" i="29"/>
  <c r="R60" i="29"/>
  <c r="J57" i="29"/>
  <c r="R14" i="29"/>
  <c r="R30" i="29"/>
  <c r="J63" i="29"/>
  <c r="J77" i="29"/>
  <c r="M22" i="21"/>
  <c r="O22" i="21"/>
  <c r="P22" i="21"/>
  <c r="R10" i="29"/>
  <c r="R75" i="29"/>
  <c r="R67" i="29"/>
  <c r="J25" i="29"/>
  <c r="G102" i="27"/>
  <c r="J56" i="29"/>
  <c r="K12" i="28"/>
  <c r="D12" i="28"/>
  <c r="K12" i="27"/>
  <c r="D12" i="27"/>
  <c r="K103" i="27"/>
  <c r="P57" i="27"/>
  <c r="N18" i="5"/>
  <c r="I102" i="27"/>
  <c r="H30" i="27"/>
  <c r="H30" i="29"/>
  <c r="N16" i="5"/>
  <c r="Q76" i="5"/>
  <c r="N48" i="5"/>
  <c r="N76" i="5"/>
  <c r="M18" i="21"/>
  <c r="O18" i="21"/>
  <c r="P18" i="21"/>
  <c r="H45" i="27"/>
  <c r="P16" i="29"/>
  <c r="S16" i="29"/>
  <c r="L16" i="29"/>
  <c r="S107" i="29"/>
  <c r="M66" i="21"/>
  <c r="O66" i="21"/>
  <c r="P66" i="21"/>
  <c r="H17" i="27"/>
  <c r="K99" i="27"/>
  <c r="J8" i="5"/>
  <c r="I99" i="27"/>
  <c r="J99" i="27"/>
  <c r="E99" i="27"/>
  <c r="G99" i="27"/>
  <c r="F99" i="27"/>
  <c r="R26" i="29"/>
  <c r="R44" i="29"/>
  <c r="L10" i="27"/>
  <c r="P81" i="27"/>
  <c r="N81" i="5"/>
  <c r="N56" i="5"/>
  <c r="J76" i="29"/>
  <c r="J62" i="29"/>
  <c r="I81" i="29"/>
  <c r="O51" i="5"/>
  <c r="N15" i="5"/>
  <c r="Q59" i="5"/>
  <c r="J14" i="29"/>
  <c r="Q13" i="29"/>
  <c r="J8" i="29"/>
  <c r="Q66" i="5"/>
  <c r="J81" i="29"/>
  <c r="R71" i="29"/>
  <c r="R41" i="29"/>
  <c r="R53" i="29"/>
  <c r="R23" i="29"/>
  <c r="R73" i="29"/>
  <c r="P62" i="5"/>
  <c r="P35" i="5"/>
  <c r="N42" i="5"/>
  <c r="R7" i="29"/>
  <c r="Q11" i="29"/>
  <c r="P86" i="5"/>
  <c r="H81" i="28"/>
  <c r="Q51" i="5"/>
  <c r="N62" i="5"/>
  <c r="H35" i="27"/>
  <c r="P80" i="27"/>
  <c r="H56" i="28"/>
  <c r="P150" i="28"/>
  <c r="P42" i="5"/>
  <c r="H86" i="27"/>
  <c r="P81" i="5"/>
  <c r="P51" i="27"/>
  <c r="P51" i="29"/>
  <c r="H62" i="27"/>
  <c r="H35" i="28"/>
  <c r="H56" i="27"/>
  <c r="D56" i="27"/>
  <c r="K147" i="27"/>
  <c r="P59" i="27"/>
  <c r="H42" i="27"/>
  <c r="O60" i="5"/>
  <c r="M76" i="21"/>
  <c r="O76" i="21"/>
  <c r="P76" i="21"/>
  <c r="H78" i="28"/>
  <c r="I10" i="5"/>
  <c r="H17" i="28"/>
  <c r="H17" i="29"/>
  <c r="N7" i="5"/>
  <c r="Q52" i="5"/>
  <c r="S151" i="28"/>
  <c r="H66" i="28"/>
  <c r="H66" i="29"/>
  <c r="O101" i="28"/>
  <c r="O77" i="5"/>
  <c r="P17" i="5"/>
  <c r="H7" i="27"/>
  <c r="P66" i="5"/>
  <c r="P68" i="27"/>
  <c r="L68" i="27"/>
  <c r="P159" i="27"/>
  <c r="S107" i="28"/>
  <c r="R101" i="28"/>
  <c r="Q101" i="28"/>
  <c r="M82" i="21"/>
  <c r="O82" i="21"/>
  <c r="P82" i="21"/>
  <c r="P84" i="5"/>
  <c r="O82" i="5"/>
  <c r="M69" i="21"/>
  <c r="O69" i="21"/>
  <c r="P69" i="21"/>
  <c r="H71" i="28"/>
  <c r="Q38" i="5"/>
  <c r="M24" i="21"/>
  <c r="O24" i="21"/>
  <c r="P24" i="21"/>
  <c r="N43" i="5"/>
  <c r="M19" i="21"/>
  <c r="O19" i="21"/>
  <c r="P19" i="21"/>
  <c r="H21" i="27"/>
  <c r="M30" i="21"/>
  <c r="O30" i="21"/>
  <c r="P30" i="21"/>
  <c r="P32" i="5"/>
  <c r="M71" i="21"/>
  <c r="O71" i="21"/>
  <c r="P71" i="21"/>
  <c r="N73" i="5"/>
  <c r="M73" i="21"/>
  <c r="O73" i="21"/>
  <c r="P73" i="21"/>
  <c r="P75" i="5"/>
  <c r="M61" i="21"/>
  <c r="O61" i="21"/>
  <c r="P61" i="21"/>
  <c r="M17" i="21"/>
  <c r="O17" i="21"/>
  <c r="P17" i="21"/>
  <c r="P34" i="27"/>
  <c r="M50" i="21"/>
  <c r="O50" i="21"/>
  <c r="P50" i="21"/>
  <c r="P52" i="5"/>
  <c r="Q15" i="5"/>
  <c r="D6" i="27"/>
  <c r="M72" i="21"/>
  <c r="O72" i="21"/>
  <c r="P72" i="21"/>
  <c r="M45" i="21"/>
  <c r="O45" i="21"/>
  <c r="P45" i="21"/>
  <c r="P47" i="5"/>
  <c r="M65" i="21"/>
  <c r="O65" i="21"/>
  <c r="P65" i="21"/>
  <c r="H67" i="28"/>
  <c r="M26" i="21"/>
  <c r="O26" i="21"/>
  <c r="P26" i="21"/>
  <c r="J33" i="29"/>
  <c r="M23" i="21"/>
  <c r="O23" i="21"/>
  <c r="P23" i="21"/>
  <c r="N25" i="5"/>
  <c r="M67" i="21"/>
  <c r="O67" i="21"/>
  <c r="P67" i="21"/>
  <c r="M56" i="21"/>
  <c r="O56" i="21"/>
  <c r="P56" i="21"/>
  <c r="M12" i="21"/>
  <c r="O12" i="21"/>
  <c r="P12" i="21"/>
  <c r="H14" i="27"/>
  <c r="P52" i="27"/>
  <c r="P52" i="29"/>
  <c r="H43" i="28"/>
  <c r="R17" i="29"/>
  <c r="R86" i="29"/>
  <c r="D5" i="27"/>
  <c r="F96" i="27"/>
  <c r="R57" i="29"/>
  <c r="P175" i="28"/>
  <c r="S84" i="27"/>
  <c r="K81" i="27"/>
  <c r="K81" i="28"/>
  <c r="K81" i="29"/>
  <c r="O47" i="5"/>
  <c r="Q28" i="5"/>
  <c r="R65" i="29"/>
  <c r="M48" i="21"/>
  <c r="O48" i="21"/>
  <c r="P48" i="21"/>
  <c r="H50" i="27"/>
  <c r="M78" i="21"/>
  <c r="O78" i="21"/>
  <c r="P78" i="21"/>
  <c r="H80" i="28"/>
  <c r="R46" i="29"/>
  <c r="R58" i="29"/>
  <c r="M29" i="21"/>
  <c r="O29" i="21"/>
  <c r="P29" i="21"/>
  <c r="H31" i="28"/>
  <c r="Q82" i="5"/>
  <c r="H43" i="27"/>
  <c r="H43" i="29"/>
  <c r="S17" i="27"/>
  <c r="L17" i="27"/>
  <c r="P108" i="27"/>
  <c r="M47" i="21"/>
  <c r="O47" i="21"/>
  <c r="P47" i="21"/>
  <c r="N49" i="5"/>
  <c r="Q19" i="5"/>
  <c r="M63" i="21"/>
  <c r="O63" i="21"/>
  <c r="P63" i="21"/>
  <c r="P65" i="5"/>
  <c r="P33" i="27"/>
  <c r="R78" i="29"/>
  <c r="L10" i="29"/>
  <c r="M10" i="5"/>
  <c r="Q27" i="5"/>
  <c r="O65" i="5"/>
  <c r="J75" i="29"/>
  <c r="J47" i="29"/>
  <c r="Q36" i="5"/>
  <c r="Q63" i="5"/>
  <c r="M21" i="21"/>
  <c r="O21" i="21"/>
  <c r="P21" i="21"/>
  <c r="O56" i="5"/>
  <c r="J12" i="29"/>
  <c r="R11" i="29"/>
  <c r="J7" i="29"/>
  <c r="D13" i="28"/>
  <c r="G104" i="28"/>
  <c r="S11" i="27"/>
  <c r="F100" i="27"/>
  <c r="G100" i="27"/>
  <c r="J9" i="5"/>
  <c r="I100" i="27"/>
  <c r="E100" i="27"/>
  <c r="J100" i="27"/>
  <c r="K100" i="27"/>
  <c r="I96" i="27"/>
  <c r="P41" i="27"/>
  <c r="M75" i="21"/>
  <c r="O75" i="21"/>
  <c r="P75" i="21"/>
  <c r="H77" i="28"/>
  <c r="J38" i="29"/>
  <c r="M34" i="21"/>
  <c r="O34" i="21"/>
  <c r="P34" i="21"/>
  <c r="H36" i="27"/>
  <c r="O46" i="5"/>
  <c r="P37" i="27"/>
  <c r="M57" i="21"/>
  <c r="O57" i="21"/>
  <c r="P57" i="21"/>
  <c r="P59" i="5"/>
  <c r="P26" i="27"/>
  <c r="M20" i="21"/>
  <c r="O20" i="21"/>
  <c r="P20" i="21"/>
  <c r="P22" i="5"/>
  <c r="R50" i="29"/>
  <c r="M62" i="21"/>
  <c r="O62" i="21"/>
  <c r="P62" i="21"/>
  <c r="H64" i="28"/>
  <c r="R34" i="29"/>
  <c r="F102" i="27"/>
  <c r="J11" i="5"/>
  <c r="R81" i="29"/>
  <c r="J71" i="29"/>
  <c r="M25" i="21"/>
  <c r="O25" i="21"/>
  <c r="P25" i="21"/>
  <c r="H27" i="28"/>
  <c r="M31" i="21"/>
  <c r="O31" i="21"/>
  <c r="P31" i="21"/>
  <c r="H33" i="28"/>
  <c r="O32" i="5"/>
  <c r="J72" i="29"/>
  <c r="N45" i="5"/>
  <c r="O39" i="5"/>
  <c r="O30" i="5"/>
  <c r="H15" i="27"/>
  <c r="D15" i="27"/>
  <c r="H106" i="27"/>
  <c r="P60" i="27"/>
  <c r="L60" i="27"/>
  <c r="P151" i="27"/>
  <c r="J17" i="29"/>
  <c r="R82" i="29"/>
  <c r="I61" i="29"/>
  <c r="R76" i="29"/>
  <c r="S24" i="27"/>
  <c r="L24" i="27"/>
  <c r="S115" i="27"/>
  <c r="J10" i="29"/>
  <c r="R56" i="29"/>
  <c r="R15" i="29"/>
  <c r="J15" i="29"/>
  <c r="K102" i="27"/>
  <c r="P98" i="28"/>
  <c r="P45" i="5"/>
  <c r="Q39" i="5"/>
  <c r="Q30" i="5"/>
  <c r="H15" i="28"/>
  <c r="R36" i="29"/>
  <c r="M35" i="21"/>
  <c r="O35" i="21"/>
  <c r="P35" i="21"/>
  <c r="H37" i="27"/>
  <c r="Q48" i="5"/>
  <c r="J45" i="29"/>
  <c r="O75" i="5"/>
  <c r="R68" i="29"/>
  <c r="M38" i="21"/>
  <c r="O38" i="21"/>
  <c r="P38" i="21"/>
  <c r="H40" i="27"/>
  <c r="J46" i="29"/>
  <c r="E102" i="27"/>
  <c r="D102" i="27"/>
  <c r="R45" i="29"/>
  <c r="J18" i="29"/>
  <c r="J60" i="29"/>
  <c r="J9" i="29"/>
  <c r="I5" i="29"/>
  <c r="R13" i="29"/>
  <c r="J86" i="29"/>
  <c r="R62" i="29"/>
  <c r="L62" i="29"/>
  <c r="R8" i="29"/>
  <c r="R12" i="29"/>
  <c r="K61" i="28"/>
  <c r="K61" i="27"/>
  <c r="D61" i="27"/>
  <c r="J152" i="27"/>
  <c r="O15" i="5"/>
  <c r="S13" i="27"/>
  <c r="G96" i="27"/>
  <c r="R152" i="28"/>
  <c r="K96" i="27"/>
  <c r="P98" i="27"/>
  <c r="Q20" i="29"/>
  <c r="D82" i="28"/>
  <c r="K173" i="28"/>
  <c r="S61" i="29"/>
  <c r="K11" i="29"/>
  <c r="D11" i="29"/>
  <c r="K102" i="28"/>
  <c r="P153" i="28"/>
  <c r="D10" i="27"/>
  <c r="I102" i="28"/>
  <c r="J102" i="28"/>
  <c r="F102" i="28"/>
  <c r="H11" i="5"/>
  <c r="E102" i="28"/>
  <c r="G102" i="28"/>
  <c r="K10" i="29"/>
  <c r="D10" i="28"/>
  <c r="K101" i="28"/>
  <c r="M83" i="21"/>
  <c r="O83" i="21"/>
  <c r="P83" i="21"/>
  <c r="N85" i="5"/>
  <c r="O83" i="5"/>
  <c r="M81" i="21"/>
  <c r="O81" i="21"/>
  <c r="P81" i="21"/>
  <c r="H83" i="27"/>
  <c r="H173" i="27"/>
  <c r="I173" i="27"/>
  <c r="J82" i="29"/>
  <c r="P173" i="28"/>
  <c r="S82" i="27"/>
  <c r="L82" i="27"/>
  <c r="P173" i="27"/>
  <c r="Q82" i="29"/>
  <c r="O79" i="5"/>
  <c r="M77" i="21"/>
  <c r="O77" i="21"/>
  <c r="P77" i="21"/>
  <c r="H79" i="28"/>
  <c r="M70" i="21"/>
  <c r="O70" i="21"/>
  <c r="P70" i="21"/>
  <c r="P72" i="5"/>
  <c r="P70" i="27"/>
  <c r="S159" i="28"/>
  <c r="O68" i="5"/>
  <c r="Q56" i="5"/>
  <c r="S56" i="27"/>
  <c r="Q56" i="29"/>
  <c r="H55" i="27"/>
  <c r="P55" i="5"/>
  <c r="H55" i="28"/>
  <c r="O55" i="5"/>
  <c r="M52" i="21"/>
  <c r="O52" i="21"/>
  <c r="P52" i="21"/>
  <c r="H54" i="28"/>
  <c r="P54" i="27"/>
  <c r="M51" i="21"/>
  <c r="O51" i="21"/>
  <c r="P51" i="21"/>
  <c r="N53" i="5"/>
  <c r="O52" i="5"/>
  <c r="M49" i="21"/>
  <c r="O49" i="21"/>
  <c r="P49" i="21"/>
  <c r="P51" i="5"/>
  <c r="Q50" i="5"/>
  <c r="M44" i="21"/>
  <c r="O44" i="21"/>
  <c r="P44" i="21"/>
  <c r="N46" i="5"/>
  <c r="O45" i="5"/>
  <c r="M42" i="21"/>
  <c r="O42" i="21"/>
  <c r="P42" i="21"/>
  <c r="P44" i="5"/>
  <c r="O43" i="5"/>
  <c r="O42" i="5"/>
  <c r="M39" i="21"/>
  <c r="O39" i="21"/>
  <c r="P39" i="21"/>
  <c r="H41" i="27"/>
  <c r="O40" i="5"/>
  <c r="M37" i="21"/>
  <c r="O37" i="21"/>
  <c r="P37" i="21"/>
  <c r="N39" i="5"/>
  <c r="Q31" i="5"/>
  <c r="P29" i="27"/>
  <c r="M27" i="21"/>
  <c r="O27" i="21"/>
  <c r="P27" i="21"/>
  <c r="H29" i="28"/>
  <c r="N20" i="5"/>
  <c r="H20" i="27"/>
  <c r="P20" i="5"/>
  <c r="H20" i="28"/>
  <c r="O20" i="5"/>
  <c r="P20" i="27"/>
  <c r="Q20" i="5"/>
  <c r="K20" i="28"/>
  <c r="K20" i="27"/>
  <c r="S20" i="27"/>
  <c r="I20" i="29"/>
  <c r="P66" i="27"/>
  <c r="O66" i="5"/>
  <c r="H22" i="28"/>
  <c r="H22" i="27"/>
  <c r="P73" i="27"/>
  <c r="Q73" i="5"/>
  <c r="O73" i="5"/>
  <c r="H74" i="27"/>
  <c r="H74" i="28"/>
  <c r="N74" i="5"/>
  <c r="P74" i="5"/>
  <c r="O41" i="5"/>
  <c r="H37" i="28"/>
  <c r="O48" i="5"/>
  <c r="H19" i="28"/>
  <c r="H19" i="27"/>
  <c r="N19" i="5"/>
  <c r="P19" i="5"/>
  <c r="O71" i="5"/>
  <c r="Q71" i="5"/>
  <c r="M101" i="29"/>
  <c r="O101" i="29"/>
  <c r="Q101" i="29"/>
  <c r="H50" i="28"/>
  <c r="P50" i="5"/>
  <c r="O49" i="5"/>
  <c r="Q49" i="5"/>
  <c r="P49" i="27"/>
  <c r="P64" i="5"/>
  <c r="O53" i="5"/>
  <c r="P53" i="27"/>
  <c r="Q53" i="5"/>
  <c r="N27" i="5"/>
  <c r="O69" i="5"/>
  <c r="Q69" i="5"/>
  <c r="P19" i="27"/>
  <c r="O22" i="5"/>
  <c r="P22" i="27"/>
  <c r="Q22" i="5"/>
  <c r="Q37" i="5"/>
  <c r="H58" i="28"/>
  <c r="H58" i="27"/>
  <c r="N58" i="5"/>
  <c r="P58" i="5"/>
  <c r="O23" i="5"/>
  <c r="P85" i="5"/>
  <c r="Q54" i="5"/>
  <c r="H65" i="27"/>
  <c r="N65" i="5"/>
  <c r="O72" i="5"/>
  <c r="Q43" i="5"/>
  <c r="O58" i="5"/>
  <c r="P69" i="5"/>
  <c r="H69" i="28"/>
  <c r="N69" i="5"/>
  <c r="H69" i="27"/>
  <c r="P24" i="5"/>
  <c r="N24" i="5"/>
  <c r="H24" i="27"/>
  <c r="H24" i="28"/>
  <c r="H23" i="27"/>
  <c r="H23" i="28"/>
  <c r="N23" i="5"/>
  <c r="P23" i="5"/>
  <c r="H77" i="27"/>
  <c r="N77" i="5"/>
  <c r="P77" i="5"/>
  <c r="N75" i="5"/>
  <c r="H63" i="28"/>
  <c r="H63" i="27"/>
  <c r="P63" i="5"/>
  <c r="N63" i="5"/>
  <c r="Q47" i="5"/>
  <c r="H34" i="27"/>
  <c r="N34" i="5"/>
  <c r="P50" i="27"/>
  <c r="H54" i="27"/>
  <c r="P54" i="5"/>
  <c r="Q85" i="5"/>
  <c r="H68" i="28"/>
  <c r="H68" i="27"/>
  <c r="P68" i="5"/>
  <c r="N68" i="5"/>
  <c r="P44" i="27"/>
  <c r="Q44" i="5"/>
  <c r="O44" i="5"/>
  <c r="H38" i="28"/>
  <c r="N38" i="5"/>
  <c r="H38" i="27"/>
  <c r="P38" i="5"/>
  <c r="P67" i="5"/>
  <c r="P67" i="27"/>
  <c r="O67" i="5"/>
  <c r="Q67" i="5"/>
  <c r="N29" i="5"/>
  <c r="H39" i="28"/>
  <c r="P38" i="27"/>
  <c r="O36" i="5"/>
  <c r="Q74" i="5"/>
  <c r="N72" i="5"/>
  <c r="K58" i="28"/>
  <c r="K58" i="27"/>
  <c r="K18" i="29"/>
  <c r="S73" i="27"/>
  <c r="K25" i="27"/>
  <c r="K25" i="28"/>
  <c r="K74" i="28"/>
  <c r="K74" i="27"/>
  <c r="H60" i="29"/>
  <c r="D60" i="28"/>
  <c r="K151" i="28"/>
  <c r="K77" i="28"/>
  <c r="K77" i="27"/>
  <c r="S68" i="29"/>
  <c r="K42" i="29"/>
  <c r="I24" i="29"/>
  <c r="Q78" i="29"/>
  <c r="P84" i="29"/>
  <c r="K65" i="27"/>
  <c r="K65" i="28"/>
  <c r="K80" i="27"/>
  <c r="K80" i="28"/>
  <c r="O81" i="5"/>
  <c r="K50" i="28"/>
  <c r="K50" i="27"/>
  <c r="H81" i="29"/>
  <c r="L39" i="27"/>
  <c r="P130" i="27"/>
  <c r="P143" i="28"/>
  <c r="M115" i="27"/>
  <c r="S80" i="29"/>
  <c r="Q38" i="29"/>
  <c r="I23" i="29"/>
  <c r="Q36" i="29"/>
  <c r="S86" i="29"/>
  <c r="R6" i="29"/>
  <c r="S26" i="27"/>
  <c r="J82" i="5"/>
  <c r="F173" i="27"/>
  <c r="G173" i="27"/>
  <c r="E173" i="27"/>
  <c r="J173" i="27"/>
  <c r="Q5" i="29"/>
  <c r="I49" i="29"/>
  <c r="Q41" i="29"/>
  <c r="H8" i="5"/>
  <c r="G99" i="28"/>
  <c r="E99" i="28"/>
  <c r="J99" i="28"/>
  <c r="F99" i="28"/>
  <c r="I99" i="28"/>
  <c r="S69" i="27"/>
  <c r="S45" i="27"/>
  <c r="K71" i="27"/>
  <c r="K71" i="28"/>
  <c r="I77" i="29"/>
  <c r="O152" i="28"/>
  <c r="N152" i="28"/>
  <c r="M152" i="28"/>
  <c r="Q72" i="29"/>
  <c r="K36" i="28"/>
  <c r="K36" i="27"/>
  <c r="I75" i="29"/>
  <c r="K78" i="28"/>
  <c r="K78" i="27"/>
  <c r="J21" i="29"/>
  <c r="S74" i="27"/>
  <c r="P17" i="29"/>
  <c r="P108" i="28"/>
  <c r="P18" i="29"/>
  <c r="P109" i="28"/>
  <c r="S25" i="27"/>
  <c r="Q83" i="29"/>
  <c r="Q47" i="29"/>
  <c r="S78" i="27"/>
  <c r="K97" i="27"/>
  <c r="H18" i="29"/>
  <c r="D18" i="28"/>
  <c r="H109" i="28"/>
  <c r="L14" i="27"/>
  <c r="P105" i="27"/>
  <c r="K27" i="28"/>
  <c r="K27" i="27"/>
  <c r="D86" i="27"/>
  <c r="H177" i="27"/>
  <c r="Q22" i="29"/>
  <c r="K63" i="28"/>
  <c r="K63" i="27"/>
  <c r="Q42" i="29"/>
  <c r="I65" i="29"/>
  <c r="S28" i="27"/>
  <c r="I80" i="29"/>
  <c r="Q48" i="29"/>
  <c r="K31" i="27"/>
  <c r="K31" i="28"/>
  <c r="I14" i="29"/>
  <c r="Q55" i="29"/>
  <c r="Q34" i="29"/>
  <c r="K57" i="29"/>
  <c r="Q33" i="29"/>
  <c r="Q54" i="29"/>
  <c r="K29" i="28"/>
  <c r="K29" i="27"/>
  <c r="S46" i="27"/>
  <c r="Q49" i="29"/>
  <c r="I21" i="29"/>
  <c r="K82" i="29"/>
  <c r="I79" i="29"/>
  <c r="L77" i="27"/>
  <c r="D17" i="27"/>
  <c r="H108" i="27"/>
  <c r="D62" i="27"/>
  <c r="H153" i="27"/>
  <c r="L64" i="27"/>
  <c r="P155" i="27"/>
  <c r="D30" i="28"/>
  <c r="H121" i="28"/>
  <c r="P39" i="29"/>
  <c r="R130" i="28"/>
  <c r="P30" i="29"/>
  <c r="D7" i="28"/>
  <c r="K98" i="28"/>
  <c r="H7" i="29"/>
  <c r="D16" i="28"/>
  <c r="H107" i="28"/>
  <c r="H16" i="29"/>
  <c r="H35" i="29"/>
  <c r="D35" i="28"/>
  <c r="H126" i="28"/>
  <c r="L52" i="27"/>
  <c r="P143" i="27"/>
  <c r="L59" i="27"/>
  <c r="P150" i="27"/>
  <c r="D76" i="27"/>
  <c r="K167" i="27"/>
  <c r="D43" i="28"/>
  <c r="H134" i="28"/>
  <c r="H49" i="28"/>
  <c r="P49" i="5"/>
  <c r="K35" i="29"/>
  <c r="K22" i="28"/>
  <c r="K22" i="27"/>
  <c r="K56" i="29"/>
  <c r="Q81" i="29"/>
  <c r="D99" i="27"/>
  <c r="Q29" i="29"/>
  <c r="S43" i="27"/>
  <c r="P57" i="29"/>
  <c r="S67" i="27"/>
  <c r="K26" i="27"/>
  <c r="K26" i="28"/>
  <c r="H57" i="29"/>
  <c r="D57" i="28"/>
  <c r="K148" i="28"/>
  <c r="K37" i="28"/>
  <c r="K37" i="27"/>
  <c r="K54" i="28"/>
  <c r="K54" i="27"/>
  <c r="I71" i="29"/>
  <c r="H28" i="28"/>
  <c r="H28" i="27"/>
  <c r="N28" i="5"/>
  <c r="P28" i="5"/>
  <c r="I36" i="29"/>
  <c r="S39" i="29"/>
  <c r="Q32" i="29"/>
  <c r="D18" i="27"/>
  <c r="K84" i="28"/>
  <c r="K84" i="27"/>
  <c r="S23" i="27"/>
  <c r="S59" i="29"/>
  <c r="I29" i="29"/>
  <c r="H26" i="28"/>
  <c r="N26" i="5"/>
  <c r="P26" i="5"/>
  <c r="H26" i="27"/>
  <c r="K34" i="27"/>
  <c r="K34" i="28"/>
  <c r="D45" i="27"/>
  <c r="D55" i="27"/>
  <c r="H146" i="27"/>
  <c r="L30" i="27"/>
  <c r="L80" i="27"/>
  <c r="P171" i="27"/>
  <c r="D56" i="28"/>
  <c r="K147" i="28"/>
  <c r="D70" i="27"/>
  <c r="H161" i="27"/>
  <c r="I58" i="29"/>
  <c r="I67" i="29"/>
  <c r="K86" i="29"/>
  <c r="S81" i="27"/>
  <c r="I40" i="29"/>
  <c r="P107" i="27"/>
  <c r="J49" i="29"/>
  <c r="J65" i="29"/>
  <c r="S52" i="29"/>
  <c r="I41" i="29"/>
  <c r="K7" i="5"/>
  <c r="N98" i="27"/>
  <c r="R98" i="27"/>
  <c r="O98" i="27"/>
  <c r="M98" i="27"/>
  <c r="Q98" i="27"/>
  <c r="S38" i="27"/>
  <c r="Q50" i="29"/>
  <c r="K23" i="28"/>
  <c r="K23" i="27"/>
  <c r="K19" i="28"/>
  <c r="K19" i="27"/>
  <c r="Q37" i="29"/>
  <c r="I25" i="29"/>
  <c r="K66" i="29"/>
  <c r="I47" i="29"/>
  <c r="S58" i="27"/>
  <c r="S27" i="27"/>
  <c r="S77" i="29"/>
  <c r="S29" i="27"/>
  <c r="J40" i="29"/>
  <c r="Q70" i="29"/>
  <c r="I32" i="29"/>
  <c r="R54" i="29"/>
  <c r="S44" i="27"/>
  <c r="K33" i="27"/>
  <c r="K33" i="28"/>
  <c r="K49" i="27"/>
  <c r="K49" i="28"/>
  <c r="K30" i="29"/>
  <c r="R49" i="29"/>
  <c r="Q53" i="29"/>
  <c r="I46" i="29"/>
  <c r="J83" i="29"/>
  <c r="K69" i="27"/>
  <c r="K69" i="28"/>
  <c r="S72" i="27"/>
  <c r="J39" i="29"/>
  <c r="I53" i="29"/>
  <c r="R115" i="27"/>
  <c r="Q66" i="29"/>
  <c r="I73" i="29"/>
  <c r="R28" i="29"/>
  <c r="K75" i="28"/>
  <c r="K75" i="27"/>
  <c r="I78" i="29"/>
  <c r="I83" i="29"/>
  <c r="K62" i="29"/>
  <c r="K24" i="28"/>
  <c r="K24" i="27"/>
  <c r="J12" i="5"/>
  <c r="E103" i="27"/>
  <c r="F103" i="27"/>
  <c r="G103" i="27"/>
  <c r="I103" i="27"/>
  <c r="J103" i="27"/>
  <c r="K7" i="29"/>
  <c r="R79" i="29"/>
  <c r="S83" i="27"/>
  <c r="S47" i="27"/>
  <c r="K6" i="29"/>
  <c r="H86" i="29"/>
  <c r="D86" i="28"/>
  <c r="H177" i="28"/>
  <c r="I84" i="29"/>
  <c r="K17" i="29"/>
  <c r="R64" i="29"/>
  <c r="K51" i="27"/>
  <c r="K51" i="28"/>
  <c r="I63" i="29"/>
  <c r="S42" i="27"/>
  <c r="S51" i="29"/>
  <c r="S76" i="29"/>
  <c r="D6" i="28"/>
  <c r="Q31" i="29"/>
  <c r="R27" i="29"/>
  <c r="S48" i="27"/>
  <c r="I31" i="29"/>
  <c r="Q40" i="29"/>
  <c r="I28" i="29"/>
  <c r="L7" i="29"/>
  <c r="P98" i="29"/>
  <c r="S55" i="27"/>
  <c r="K99" i="28"/>
  <c r="S34" i="27"/>
  <c r="R77" i="29"/>
  <c r="J41" i="29"/>
  <c r="S33" i="27"/>
  <c r="S54" i="27"/>
  <c r="R21" i="29"/>
  <c r="J44" i="29"/>
  <c r="Q71" i="29"/>
  <c r="Q79" i="29"/>
  <c r="R25" i="29"/>
  <c r="S60" i="29"/>
  <c r="S49" i="27"/>
  <c r="K59" i="27"/>
  <c r="K59" i="28"/>
  <c r="D5" i="29"/>
  <c r="K96" i="29"/>
  <c r="K173" i="27"/>
  <c r="K79" i="28"/>
  <c r="K79" i="27"/>
  <c r="J29" i="29"/>
  <c r="I68" i="29"/>
  <c r="D81" i="27"/>
  <c r="H172" i="27"/>
  <c r="K72" i="28"/>
  <c r="K72" i="27"/>
  <c r="P77" i="29"/>
  <c r="P168" i="28"/>
  <c r="H62" i="29"/>
  <c r="D62" i="28"/>
  <c r="H153" i="28"/>
  <c r="P64" i="29"/>
  <c r="R155" i="28"/>
  <c r="D16" i="27"/>
  <c r="H107" i="27"/>
  <c r="D42" i="27"/>
  <c r="K133" i="27"/>
  <c r="H76" i="29"/>
  <c r="D76" i="28"/>
  <c r="H167" i="28"/>
  <c r="D43" i="27"/>
  <c r="J6" i="5"/>
  <c r="F97" i="27"/>
  <c r="G97" i="27"/>
  <c r="E97" i="27"/>
  <c r="S21" i="29"/>
  <c r="K40" i="27"/>
  <c r="K40" i="28"/>
  <c r="K16" i="29"/>
  <c r="S65" i="27"/>
  <c r="K15" i="29"/>
  <c r="Q27" i="29"/>
  <c r="P21" i="5"/>
  <c r="K64" i="27"/>
  <c r="K64" i="28"/>
  <c r="S53" i="27"/>
  <c r="S19" i="27"/>
  <c r="K38" i="28"/>
  <c r="K38" i="27"/>
  <c r="K44" i="27"/>
  <c r="K44" i="28"/>
  <c r="I39" i="29"/>
  <c r="Q28" i="29"/>
  <c r="I16" i="5"/>
  <c r="M107" i="28"/>
  <c r="N107" i="28"/>
  <c r="O107" i="28"/>
  <c r="R107" i="28"/>
  <c r="Q107" i="28"/>
  <c r="Q75" i="29"/>
  <c r="I52" i="29"/>
  <c r="K14" i="28"/>
  <c r="K14" i="27"/>
  <c r="S71" i="27"/>
  <c r="Q46" i="29"/>
  <c r="K21" i="27"/>
  <c r="K21" i="28"/>
  <c r="I85" i="29"/>
  <c r="S142" i="28"/>
  <c r="D7" i="27"/>
  <c r="K98" i="27"/>
  <c r="L76" i="27"/>
  <c r="P167" i="27"/>
  <c r="D35" i="27"/>
  <c r="H126" i="27"/>
  <c r="H48" i="29"/>
  <c r="D48" i="28"/>
  <c r="K139" i="28"/>
  <c r="N153" i="27"/>
  <c r="O153" i="27"/>
  <c r="K62" i="5"/>
  <c r="M153" i="27"/>
  <c r="R153" i="27"/>
  <c r="Q153" i="27"/>
  <c r="R33" i="29"/>
  <c r="I19" i="29"/>
  <c r="Q73" i="29"/>
  <c r="J97" i="27"/>
  <c r="Q58" i="29"/>
  <c r="L57" i="27"/>
  <c r="P148" i="27"/>
  <c r="H9" i="5"/>
  <c r="F100" i="28"/>
  <c r="G100" i="28"/>
  <c r="E100" i="28"/>
  <c r="I100" i="28"/>
  <c r="J100" i="28"/>
  <c r="G152" i="27"/>
  <c r="K16" i="5"/>
  <c r="N107" i="27"/>
  <c r="O107" i="27"/>
  <c r="M107" i="27"/>
  <c r="Q107" i="27"/>
  <c r="R107" i="27"/>
  <c r="I97" i="27"/>
  <c r="S153" i="27"/>
  <c r="K48" i="29"/>
  <c r="S57" i="29"/>
  <c r="R40" i="29"/>
  <c r="I22" i="29"/>
  <c r="K67" i="28"/>
  <c r="K67" i="27"/>
  <c r="R83" i="29"/>
  <c r="K41" i="27"/>
  <c r="K41" i="28"/>
  <c r="R29" i="29"/>
  <c r="K70" i="29"/>
  <c r="J78" i="29"/>
  <c r="S50" i="27"/>
  <c r="S37" i="27"/>
  <c r="J28" i="29"/>
  <c r="Q65" i="29"/>
  <c r="K47" i="28"/>
  <c r="K47" i="27"/>
  <c r="J68" i="29"/>
  <c r="J23" i="29"/>
  <c r="J67" i="29"/>
  <c r="J79" i="29"/>
  <c r="J66" i="29"/>
  <c r="I62" i="5"/>
  <c r="O153" i="28"/>
  <c r="R153" i="28"/>
  <c r="N153" i="28"/>
  <c r="M153" i="28"/>
  <c r="Q153" i="28"/>
  <c r="I74" i="29"/>
  <c r="J36" i="29"/>
  <c r="J27" i="29"/>
  <c r="Q43" i="29"/>
  <c r="S70" i="27"/>
  <c r="K32" i="28"/>
  <c r="K32" i="27"/>
  <c r="Q44" i="29"/>
  <c r="J22" i="29"/>
  <c r="Q67" i="29"/>
  <c r="S36" i="27"/>
  <c r="I26" i="29"/>
  <c r="D60" i="27"/>
  <c r="K151" i="27"/>
  <c r="S64" i="29"/>
  <c r="D57" i="27"/>
  <c r="K148" i="27"/>
  <c r="I33" i="29"/>
  <c r="R97" i="27"/>
  <c r="H5" i="5"/>
  <c r="F96" i="28"/>
  <c r="G96" i="28"/>
  <c r="E96" i="28"/>
  <c r="I96" i="28"/>
  <c r="I37" i="29"/>
  <c r="Q26" i="29"/>
  <c r="I64" i="29"/>
  <c r="S41" i="27"/>
  <c r="I54" i="29"/>
  <c r="Q19" i="29"/>
  <c r="Q69" i="29"/>
  <c r="J37" i="29"/>
  <c r="Q45" i="29"/>
  <c r="K46" i="27"/>
  <c r="K46" i="28"/>
  <c r="K76" i="29"/>
  <c r="R47" i="29"/>
  <c r="R38" i="29"/>
  <c r="I69" i="29"/>
  <c r="K53" i="28"/>
  <c r="K53" i="27"/>
  <c r="K96" i="28"/>
  <c r="S66" i="27"/>
  <c r="K73" i="27"/>
  <c r="K73" i="28"/>
  <c r="K83" i="28"/>
  <c r="K83" i="27"/>
  <c r="Q74" i="29"/>
  <c r="R48" i="29"/>
  <c r="S32" i="27"/>
  <c r="I38" i="29"/>
  <c r="L18" i="27"/>
  <c r="P109" i="27"/>
  <c r="R66" i="29"/>
  <c r="Q25" i="29"/>
  <c r="I44" i="29"/>
  <c r="J34" i="29"/>
  <c r="K39" i="28"/>
  <c r="K39" i="27"/>
  <c r="R69" i="29"/>
  <c r="L84" i="27"/>
  <c r="P175" i="27"/>
  <c r="K45" i="29"/>
  <c r="I27" i="29"/>
  <c r="S22" i="27"/>
  <c r="S30" i="29"/>
  <c r="I51" i="29"/>
  <c r="P107" i="28"/>
  <c r="K43" i="29"/>
  <c r="S75" i="27"/>
  <c r="S31" i="27"/>
  <c r="K52" i="27"/>
  <c r="K52" i="28"/>
  <c r="Q23" i="29"/>
  <c r="J69" i="29"/>
  <c r="R72" i="29"/>
  <c r="J58" i="29"/>
  <c r="S40" i="27"/>
  <c r="K28" i="28"/>
  <c r="K28" i="27"/>
  <c r="R39" i="29"/>
  <c r="K60" i="29"/>
  <c r="K10" i="5"/>
  <c r="N101" i="27"/>
  <c r="O101" i="27"/>
  <c r="M101" i="27"/>
  <c r="Q101" i="27"/>
  <c r="R101" i="27"/>
  <c r="J54" i="29"/>
  <c r="D9" i="29"/>
  <c r="K100" i="29"/>
  <c r="R22" i="29"/>
  <c r="S101" i="27"/>
  <c r="S79" i="27"/>
  <c r="J64" i="29"/>
  <c r="J48" i="29"/>
  <c r="I50" i="29"/>
  <c r="J53" i="29"/>
  <c r="I59" i="29"/>
  <c r="I34" i="29"/>
  <c r="K68" i="27"/>
  <c r="K68" i="28"/>
  <c r="K85" i="28"/>
  <c r="K85" i="27"/>
  <c r="I72" i="29"/>
  <c r="D45" i="28"/>
  <c r="J136" i="28"/>
  <c r="H45" i="29"/>
  <c r="P76" i="29"/>
  <c r="S167" i="28"/>
  <c r="P82" i="29"/>
  <c r="D48" i="27"/>
  <c r="H42" i="29"/>
  <c r="D42" i="28"/>
  <c r="K133" i="28"/>
  <c r="D70" i="28"/>
  <c r="K161" i="28"/>
  <c r="H70" i="29"/>
  <c r="D66" i="27"/>
  <c r="J157" i="27"/>
  <c r="D4" i="27"/>
  <c r="J95" i="27"/>
  <c r="R95" i="28"/>
  <c r="M95" i="28"/>
  <c r="N95" i="28"/>
  <c r="O95" i="28"/>
  <c r="Q95" i="28"/>
  <c r="D4" i="28"/>
  <c r="J95" i="28"/>
  <c r="J4" i="29"/>
  <c r="R4" i="29"/>
  <c r="L4" i="27"/>
  <c r="S95" i="27"/>
  <c r="S4" i="29"/>
  <c r="S95" i="28"/>
  <c r="J104" i="27"/>
  <c r="G104" i="27"/>
  <c r="E104" i="27"/>
  <c r="J13" i="5"/>
  <c r="F104" i="27"/>
  <c r="K104" i="27"/>
  <c r="I104" i="27"/>
  <c r="R152" i="27"/>
  <c r="M152" i="27"/>
  <c r="P152" i="27"/>
  <c r="K61" i="5"/>
  <c r="S152" i="27"/>
  <c r="N152" i="27"/>
  <c r="Q152" i="27"/>
  <c r="O152" i="27"/>
  <c r="L12" i="27"/>
  <c r="S103" i="27"/>
  <c r="P56" i="27"/>
  <c r="Q21" i="5"/>
  <c r="O21" i="5"/>
  <c r="S101" i="29"/>
  <c r="D30" i="27"/>
  <c r="F121" i="27"/>
  <c r="N32" i="5"/>
  <c r="H49" i="27"/>
  <c r="Q152" i="28"/>
  <c r="H72" i="28"/>
  <c r="D72" i="28"/>
  <c r="P39" i="5"/>
  <c r="O50" i="5"/>
  <c r="P34" i="5"/>
  <c r="P43" i="27"/>
  <c r="H65" i="28"/>
  <c r="P78" i="5"/>
  <c r="N52" i="5"/>
  <c r="O37" i="5"/>
  <c r="P69" i="27"/>
  <c r="P27" i="5"/>
  <c r="N50" i="5"/>
  <c r="R101" i="29"/>
  <c r="N101" i="29"/>
  <c r="H55" i="29"/>
  <c r="P56" i="29"/>
  <c r="S56" i="29"/>
  <c r="L56" i="29"/>
  <c r="H15" i="29"/>
  <c r="E104" i="28"/>
  <c r="P80" i="29"/>
  <c r="Q100" i="27"/>
  <c r="M100" i="27"/>
  <c r="O100" i="27"/>
  <c r="K9" i="5"/>
  <c r="N100" i="27"/>
  <c r="R100" i="27"/>
  <c r="K13" i="29"/>
  <c r="S100" i="27"/>
  <c r="P21" i="27"/>
  <c r="L21" i="27"/>
  <c r="P112" i="27"/>
  <c r="S35" i="27"/>
  <c r="P61" i="29"/>
  <c r="L61" i="29"/>
  <c r="P40" i="5"/>
  <c r="N84" i="5"/>
  <c r="S152" i="28"/>
  <c r="L152" i="28"/>
  <c r="I61" i="5"/>
  <c r="D81" i="28"/>
  <c r="J172" i="28"/>
  <c r="H85" i="27"/>
  <c r="Q32" i="5"/>
  <c r="P31" i="5"/>
  <c r="S12" i="29"/>
  <c r="L12" i="29"/>
  <c r="S103" i="29"/>
  <c r="H56" i="29"/>
  <c r="Q40" i="5"/>
  <c r="K103" i="28"/>
  <c r="I103" i="28"/>
  <c r="H12" i="5"/>
  <c r="E103" i="28"/>
  <c r="F103" i="28"/>
  <c r="J103" i="28"/>
  <c r="G103" i="28"/>
  <c r="R100" i="29"/>
  <c r="M100" i="29"/>
  <c r="O100" i="29"/>
  <c r="S100" i="29"/>
  <c r="Q100" i="29"/>
  <c r="M9" i="5"/>
  <c r="N100" i="29"/>
  <c r="F152" i="27"/>
  <c r="P60" i="29"/>
  <c r="D17" i="28"/>
  <c r="K108" i="28"/>
  <c r="D15" i="28"/>
  <c r="H106" i="28"/>
  <c r="S171" i="28"/>
  <c r="O74" i="5"/>
  <c r="P36" i="27"/>
  <c r="P27" i="27"/>
  <c r="P73" i="5"/>
  <c r="Q34" i="5"/>
  <c r="D8" i="29"/>
  <c r="J99" i="29"/>
  <c r="Q81" i="5"/>
  <c r="P74" i="27"/>
  <c r="O27" i="5"/>
  <c r="H73" i="28"/>
  <c r="H73" i="27"/>
  <c r="H73" i="29"/>
  <c r="N47" i="5"/>
  <c r="N14" i="5"/>
  <c r="H71" i="27"/>
  <c r="D71" i="27"/>
  <c r="K162" i="27"/>
  <c r="O25" i="5"/>
  <c r="K12" i="29"/>
  <c r="D12" i="29"/>
  <c r="K103" i="29"/>
  <c r="E152" i="27"/>
  <c r="D55" i="28"/>
  <c r="H146" i="28"/>
  <c r="H21" i="28"/>
  <c r="R98" i="28"/>
  <c r="H36" i="28"/>
  <c r="H47" i="27"/>
  <c r="H14" i="28"/>
  <c r="N71" i="5"/>
  <c r="P37" i="5"/>
  <c r="S17" i="29"/>
  <c r="H44" i="27"/>
  <c r="D104" i="27"/>
  <c r="P59" i="29"/>
  <c r="D103" i="28"/>
  <c r="P79" i="27"/>
  <c r="N37" i="5"/>
  <c r="R155" i="27"/>
  <c r="N115" i="27"/>
  <c r="Q115" i="27"/>
  <c r="K24" i="5"/>
  <c r="Q83" i="5"/>
  <c r="O115" i="27"/>
  <c r="H40" i="28"/>
  <c r="H32" i="27"/>
  <c r="H84" i="27"/>
  <c r="P46" i="27"/>
  <c r="L46" i="27"/>
  <c r="S137" i="27"/>
  <c r="O38" i="5"/>
  <c r="N67" i="5"/>
  <c r="P53" i="5"/>
  <c r="H75" i="27"/>
  <c r="D75" i="27"/>
  <c r="K166" i="27"/>
  <c r="Q58" i="5"/>
  <c r="Q79" i="5"/>
  <c r="N78" i="5"/>
  <c r="H52" i="28"/>
  <c r="D52" i="28"/>
  <c r="O28" i="5"/>
  <c r="H64" i="27"/>
  <c r="P174" i="28"/>
  <c r="Q26" i="5"/>
  <c r="Q42" i="5"/>
  <c r="D100" i="27"/>
  <c r="L101" i="28"/>
  <c r="L51" i="27"/>
  <c r="P142" i="27"/>
  <c r="H32" i="28"/>
  <c r="D32" i="28"/>
  <c r="H123" i="28"/>
  <c r="H84" i="28"/>
  <c r="Q46" i="5"/>
  <c r="H67" i="27"/>
  <c r="D67" i="27"/>
  <c r="H53" i="28"/>
  <c r="H75" i="28"/>
  <c r="D75" i="28"/>
  <c r="H166" i="28"/>
  <c r="O31" i="5"/>
  <c r="H78" i="27"/>
  <c r="D78" i="27"/>
  <c r="H169" i="27"/>
  <c r="P46" i="5"/>
  <c r="H52" i="27"/>
  <c r="P32" i="27"/>
  <c r="L32" i="27"/>
  <c r="P123" i="27"/>
  <c r="N64" i="5"/>
  <c r="H80" i="27"/>
  <c r="O26" i="5"/>
  <c r="Q41" i="5"/>
  <c r="D66" i="28"/>
  <c r="K157" i="28"/>
  <c r="N40" i="5"/>
  <c r="O63" i="5"/>
  <c r="P31" i="27"/>
  <c r="H46" i="28"/>
  <c r="Q65" i="5"/>
  <c r="O70" i="5"/>
  <c r="P68" i="29"/>
  <c r="I152" i="27"/>
  <c r="J61" i="5"/>
  <c r="N21" i="5"/>
  <c r="N98" i="28"/>
  <c r="H72" i="27"/>
  <c r="H39" i="27"/>
  <c r="D39" i="27"/>
  <c r="H130" i="27"/>
  <c r="N36" i="5"/>
  <c r="P50" i="29"/>
  <c r="H47" i="28"/>
  <c r="P47" i="27"/>
  <c r="P14" i="5"/>
  <c r="O34" i="5"/>
  <c r="H85" i="28"/>
  <c r="P71" i="5"/>
  <c r="Q23" i="5"/>
  <c r="Q25" i="5"/>
  <c r="P45" i="27"/>
  <c r="H25" i="28"/>
  <c r="D25" i="28"/>
  <c r="K116" i="28"/>
  <c r="M98" i="28"/>
  <c r="Q75" i="5"/>
  <c r="P23" i="27"/>
  <c r="L23" i="27"/>
  <c r="S114" i="27"/>
  <c r="H33" i="27"/>
  <c r="P78" i="27"/>
  <c r="P78" i="29"/>
  <c r="H25" i="27"/>
  <c r="Q33" i="5"/>
  <c r="I104" i="28"/>
  <c r="P36" i="5"/>
  <c r="H59" i="28"/>
  <c r="P25" i="27"/>
  <c r="L25" i="27"/>
  <c r="P116" i="27"/>
  <c r="Q98" i="28"/>
  <c r="P75" i="27"/>
  <c r="P75" i="29"/>
  <c r="O54" i="5"/>
  <c r="P25" i="5"/>
  <c r="H29" i="27"/>
  <c r="H29" i="29"/>
  <c r="H53" i="27"/>
  <c r="O85" i="5"/>
  <c r="N54" i="5"/>
  <c r="P122" i="28"/>
  <c r="P79" i="29"/>
  <c r="P72" i="27"/>
  <c r="H46" i="27"/>
  <c r="Q70" i="5"/>
  <c r="P40" i="27"/>
  <c r="L40" i="27"/>
  <c r="S131" i="27"/>
  <c r="P83" i="27"/>
  <c r="P71" i="27"/>
  <c r="O33" i="5"/>
  <c r="P48" i="27"/>
  <c r="L48" i="27"/>
  <c r="P42" i="27"/>
  <c r="N22" i="5"/>
  <c r="P115" i="27"/>
  <c r="K152" i="27"/>
  <c r="S98" i="28"/>
  <c r="J96" i="27"/>
  <c r="P15" i="27"/>
  <c r="P15" i="29"/>
  <c r="L15" i="29"/>
  <c r="E96" i="27"/>
  <c r="P29" i="5"/>
  <c r="Q72" i="5"/>
  <c r="J5" i="5"/>
  <c r="R100" i="28"/>
  <c r="S100" i="28"/>
  <c r="M100" i="28"/>
  <c r="N100" i="28"/>
  <c r="L11" i="27"/>
  <c r="S102" i="27"/>
  <c r="O98" i="28"/>
  <c r="I7" i="5"/>
  <c r="L63" i="27"/>
  <c r="P154" i="27"/>
  <c r="H59" i="27"/>
  <c r="P79" i="5"/>
  <c r="P58" i="27"/>
  <c r="P65" i="27"/>
  <c r="P65" i="29"/>
  <c r="P28" i="27"/>
  <c r="O19" i="5"/>
  <c r="N33" i="5"/>
  <c r="Q78" i="5"/>
  <c r="P41" i="5"/>
  <c r="P80" i="5"/>
  <c r="H31" i="27"/>
  <c r="I9" i="5"/>
  <c r="F104" i="28"/>
  <c r="J104" i="28"/>
  <c r="H13" i="5"/>
  <c r="K104" i="28"/>
  <c r="S84" i="29"/>
  <c r="N59" i="5"/>
  <c r="H79" i="27"/>
  <c r="P83" i="5"/>
  <c r="P33" i="5"/>
  <c r="O78" i="5"/>
  <c r="N80" i="5"/>
  <c r="N31" i="5"/>
  <c r="Q100" i="28"/>
  <c r="O100" i="28"/>
  <c r="S155" i="27"/>
  <c r="Q55" i="5"/>
  <c r="N83" i="5"/>
  <c r="Q45" i="5"/>
  <c r="S11" i="29"/>
  <c r="L13" i="27"/>
  <c r="S104" i="27"/>
  <c r="S8" i="29"/>
  <c r="L8" i="29"/>
  <c r="K134" i="28"/>
  <c r="N79" i="5"/>
  <c r="H83" i="28"/>
  <c r="H83" i="29"/>
  <c r="P40" i="29"/>
  <c r="H27" i="27"/>
  <c r="H27" i="29"/>
  <c r="P45" i="29"/>
  <c r="N41" i="5"/>
  <c r="H152" i="27"/>
  <c r="S13" i="29"/>
  <c r="R103" i="28"/>
  <c r="M103" i="28"/>
  <c r="N103" i="28"/>
  <c r="O103" i="28"/>
  <c r="I12" i="5"/>
  <c r="Q103" i="28"/>
  <c r="S103" i="28"/>
  <c r="S99" i="27"/>
  <c r="J172" i="27"/>
  <c r="H41" i="28"/>
  <c r="D41" i="28"/>
  <c r="K132" i="28"/>
  <c r="N51" i="5"/>
  <c r="S24" i="29"/>
  <c r="L24" i="29"/>
  <c r="S115" i="29"/>
  <c r="Q29" i="5"/>
  <c r="K61" i="29"/>
  <c r="D61" i="29"/>
  <c r="H152" i="29"/>
  <c r="D61" i="28"/>
  <c r="K106" i="28"/>
  <c r="K107" i="28"/>
  <c r="K121" i="28"/>
  <c r="S98" i="29"/>
  <c r="S155" i="28"/>
  <c r="S143" i="28"/>
  <c r="J173" i="28"/>
  <c r="K126" i="27"/>
  <c r="E173" i="28"/>
  <c r="H151" i="27"/>
  <c r="K126" i="28"/>
  <c r="G173" i="28"/>
  <c r="H173" i="28"/>
  <c r="F173" i="28"/>
  <c r="K167" i="28"/>
  <c r="S171" i="27"/>
  <c r="I173" i="28"/>
  <c r="S167" i="27"/>
  <c r="K153" i="27"/>
  <c r="H82" i="5"/>
  <c r="H98" i="27"/>
  <c r="L100" i="29"/>
  <c r="H133" i="28"/>
  <c r="R95" i="27"/>
  <c r="L95" i="28"/>
  <c r="H157" i="28"/>
  <c r="H108" i="28"/>
  <c r="H147" i="28"/>
  <c r="L56" i="27"/>
  <c r="D10" i="29"/>
  <c r="K101" i="29"/>
  <c r="K177" i="27"/>
  <c r="F101" i="27"/>
  <c r="J101" i="27"/>
  <c r="G101" i="27"/>
  <c r="I101" i="27"/>
  <c r="J10" i="5"/>
  <c r="E101" i="27"/>
  <c r="D102" i="28"/>
  <c r="K101" i="27"/>
  <c r="S112" i="27"/>
  <c r="J101" i="28"/>
  <c r="H10" i="5"/>
  <c r="E101" i="28"/>
  <c r="I101" i="28"/>
  <c r="F101" i="28"/>
  <c r="G101" i="28"/>
  <c r="J102" i="29"/>
  <c r="G102" i="29"/>
  <c r="L11" i="5"/>
  <c r="F102" i="29"/>
  <c r="I102" i="29"/>
  <c r="E102" i="29"/>
  <c r="K102" i="29"/>
  <c r="S82" i="29"/>
  <c r="L82" i="29"/>
  <c r="P173" i="29"/>
  <c r="K161" i="27"/>
  <c r="H161" i="28"/>
  <c r="H148" i="27"/>
  <c r="H148" i="28"/>
  <c r="H147" i="27"/>
  <c r="P55" i="27"/>
  <c r="H51" i="28"/>
  <c r="H51" i="27"/>
  <c r="H44" i="28"/>
  <c r="H44" i="29"/>
  <c r="N44" i="5"/>
  <c r="S130" i="27"/>
  <c r="P29" i="29"/>
  <c r="O29" i="5"/>
  <c r="S20" i="29"/>
  <c r="H20" i="29"/>
  <c r="D20" i="28"/>
  <c r="K111" i="28"/>
  <c r="P111" i="28"/>
  <c r="P20" i="29"/>
  <c r="L20" i="27"/>
  <c r="D20" i="27"/>
  <c r="H111" i="27"/>
  <c r="K20" i="29"/>
  <c r="D45" i="29"/>
  <c r="H136" i="29"/>
  <c r="N153" i="29"/>
  <c r="M153" i="29"/>
  <c r="O153" i="29"/>
  <c r="M62" i="5"/>
  <c r="Q153" i="29"/>
  <c r="R153" i="29"/>
  <c r="J43" i="5"/>
  <c r="G134" i="27"/>
  <c r="E134" i="27"/>
  <c r="F134" i="27"/>
  <c r="J134" i="27"/>
  <c r="I134" i="27"/>
  <c r="G121" i="27"/>
  <c r="E121" i="27"/>
  <c r="I121" i="27"/>
  <c r="S34" i="29"/>
  <c r="K134" i="27"/>
  <c r="K69" i="29"/>
  <c r="K19" i="29"/>
  <c r="L68" i="29"/>
  <c r="P159" i="29"/>
  <c r="J45" i="5"/>
  <c r="E136" i="27"/>
  <c r="F136" i="27"/>
  <c r="G136" i="27"/>
  <c r="I136" i="27"/>
  <c r="D26" i="27"/>
  <c r="D32" i="27"/>
  <c r="H123" i="27"/>
  <c r="J18" i="5"/>
  <c r="F109" i="27"/>
  <c r="G109" i="27"/>
  <c r="E109" i="27"/>
  <c r="J109" i="27"/>
  <c r="I109" i="27"/>
  <c r="M24" i="5"/>
  <c r="Q115" i="29"/>
  <c r="L80" i="29"/>
  <c r="P171" i="29"/>
  <c r="N121" i="28"/>
  <c r="I30" i="5"/>
  <c r="O121" i="28"/>
  <c r="M121" i="28"/>
  <c r="R121" i="28"/>
  <c r="Q121" i="28"/>
  <c r="K77" i="5"/>
  <c r="N168" i="27"/>
  <c r="O168" i="27"/>
  <c r="M168" i="27"/>
  <c r="Q168" i="27"/>
  <c r="N107" i="29"/>
  <c r="M107" i="29"/>
  <c r="O107" i="29"/>
  <c r="M16" i="5"/>
  <c r="R107" i="29"/>
  <c r="Q107" i="29"/>
  <c r="K27" i="29"/>
  <c r="S78" i="29"/>
  <c r="S74" i="29"/>
  <c r="K78" i="29"/>
  <c r="S159" i="27"/>
  <c r="S69" i="29"/>
  <c r="L52" i="29"/>
  <c r="P143" i="29"/>
  <c r="F172" i="28"/>
  <c r="G172" i="28"/>
  <c r="H81" i="5"/>
  <c r="E172" i="28"/>
  <c r="I172" i="28"/>
  <c r="K172" i="28"/>
  <c r="L81" i="27"/>
  <c r="P172" i="27"/>
  <c r="K80" i="29"/>
  <c r="K65" i="29"/>
  <c r="H60" i="5"/>
  <c r="G151" i="28"/>
  <c r="F151" i="28"/>
  <c r="E151" i="28"/>
  <c r="J151" i="28"/>
  <c r="I151" i="28"/>
  <c r="K58" i="29"/>
  <c r="H72" i="29"/>
  <c r="P74" i="29"/>
  <c r="P165" i="28"/>
  <c r="L36" i="27"/>
  <c r="P127" i="27"/>
  <c r="P129" i="28"/>
  <c r="P38" i="29"/>
  <c r="D39" i="28"/>
  <c r="K130" i="28"/>
  <c r="P27" i="29"/>
  <c r="S118" i="28"/>
  <c r="D29" i="27"/>
  <c r="H120" i="27"/>
  <c r="L67" i="27"/>
  <c r="P158" i="27"/>
  <c r="D67" i="28"/>
  <c r="K158" i="28"/>
  <c r="H38" i="29"/>
  <c r="D38" i="28"/>
  <c r="H129" i="28"/>
  <c r="D73" i="28"/>
  <c r="H164" i="28"/>
  <c r="L44" i="27"/>
  <c r="P135" i="27"/>
  <c r="D53" i="28"/>
  <c r="H144" i="28"/>
  <c r="H53" i="29"/>
  <c r="D36" i="28"/>
  <c r="H36" i="29"/>
  <c r="H68" i="29"/>
  <c r="D68" i="28"/>
  <c r="H159" i="28"/>
  <c r="P176" i="28"/>
  <c r="D54" i="27"/>
  <c r="K145" i="27"/>
  <c r="P154" i="28"/>
  <c r="L50" i="27"/>
  <c r="P141" i="27"/>
  <c r="H34" i="29"/>
  <c r="D34" i="28"/>
  <c r="D47" i="27"/>
  <c r="H138" i="27"/>
  <c r="P47" i="29"/>
  <c r="H63" i="29"/>
  <c r="D63" i="28"/>
  <c r="D77" i="27"/>
  <c r="H168" i="27"/>
  <c r="D23" i="27"/>
  <c r="H114" i="27"/>
  <c r="D79" i="28"/>
  <c r="H170" i="28"/>
  <c r="H79" i="29"/>
  <c r="P58" i="29"/>
  <c r="P149" i="28"/>
  <c r="L34" i="27"/>
  <c r="P125" i="27"/>
  <c r="P31" i="29"/>
  <c r="L75" i="27"/>
  <c r="S166" i="27"/>
  <c r="H65" i="29"/>
  <c r="D65" i="28"/>
  <c r="H156" i="28"/>
  <c r="D46" i="27"/>
  <c r="S156" i="28"/>
  <c r="P110" i="28"/>
  <c r="P19" i="29"/>
  <c r="S123" i="28"/>
  <c r="D33" i="27"/>
  <c r="D27" i="28"/>
  <c r="K118" i="28"/>
  <c r="P136" i="28"/>
  <c r="S144" i="28"/>
  <c r="P53" i="29"/>
  <c r="D64" i="27"/>
  <c r="P140" i="28"/>
  <c r="P49" i="29"/>
  <c r="H80" i="29"/>
  <c r="D80" i="28"/>
  <c r="K171" i="28"/>
  <c r="P117" i="28"/>
  <c r="P26" i="29"/>
  <c r="L71" i="27"/>
  <c r="P162" i="27"/>
  <c r="D19" i="27"/>
  <c r="H37" i="29"/>
  <c r="D37" i="28"/>
  <c r="H128" i="28"/>
  <c r="D51" i="27"/>
  <c r="H74" i="29"/>
  <c r="D74" i="28"/>
  <c r="L73" i="27"/>
  <c r="D70" i="29"/>
  <c r="K161" i="29"/>
  <c r="H42" i="5"/>
  <c r="E133" i="28"/>
  <c r="F133" i="28"/>
  <c r="G133" i="28"/>
  <c r="I133" i="28"/>
  <c r="J133" i="28"/>
  <c r="M173" i="28"/>
  <c r="N173" i="28"/>
  <c r="I82" i="5"/>
  <c r="O173" i="28"/>
  <c r="Q173" i="28"/>
  <c r="R173" i="28"/>
  <c r="S173" i="28"/>
  <c r="H45" i="5"/>
  <c r="F136" i="28"/>
  <c r="G136" i="28"/>
  <c r="E136" i="28"/>
  <c r="I136" i="28"/>
  <c r="K108" i="27"/>
  <c r="K136" i="28"/>
  <c r="N109" i="27"/>
  <c r="R109" i="27"/>
  <c r="O109" i="27"/>
  <c r="K18" i="5"/>
  <c r="M109" i="27"/>
  <c r="Q109" i="27"/>
  <c r="S109" i="27"/>
  <c r="S32" i="29"/>
  <c r="S66" i="29"/>
  <c r="S41" i="29"/>
  <c r="J57" i="5"/>
  <c r="E148" i="27"/>
  <c r="F148" i="27"/>
  <c r="G148" i="27"/>
  <c r="J148" i="27"/>
  <c r="I148" i="27"/>
  <c r="J60" i="5"/>
  <c r="E151" i="27"/>
  <c r="F151" i="27"/>
  <c r="G151" i="27"/>
  <c r="J151" i="27"/>
  <c r="I151" i="27"/>
  <c r="S36" i="29"/>
  <c r="S153" i="29"/>
  <c r="L153" i="28"/>
  <c r="K47" i="29"/>
  <c r="K107" i="27"/>
  <c r="D100" i="28"/>
  <c r="E157" i="28"/>
  <c r="G157" i="28"/>
  <c r="O150" i="28"/>
  <c r="I59" i="5"/>
  <c r="N150" i="28"/>
  <c r="M150" i="28"/>
  <c r="R150" i="28"/>
  <c r="Q150" i="28"/>
  <c r="D48" i="29"/>
  <c r="J139" i="29"/>
  <c r="N167" i="27"/>
  <c r="O167" i="27"/>
  <c r="K76" i="5"/>
  <c r="M167" i="27"/>
  <c r="R167" i="27"/>
  <c r="Q167" i="27"/>
  <c r="L51" i="29"/>
  <c r="P142" i="29"/>
  <c r="S71" i="29"/>
  <c r="K14" i="29"/>
  <c r="K44" i="29"/>
  <c r="K38" i="29"/>
  <c r="S19" i="29"/>
  <c r="K64" i="29"/>
  <c r="D21" i="28"/>
  <c r="H21" i="29"/>
  <c r="P153" i="29"/>
  <c r="H134" i="27"/>
  <c r="P151" i="28"/>
  <c r="D55" i="29"/>
  <c r="P155" i="28"/>
  <c r="E153" i="28"/>
  <c r="F153" i="28"/>
  <c r="J153" i="28"/>
  <c r="H62" i="5"/>
  <c r="G153" i="28"/>
  <c r="I153" i="28"/>
  <c r="K72" i="29"/>
  <c r="K79" i="29"/>
  <c r="S33" i="29"/>
  <c r="S55" i="29"/>
  <c r="M98" i="29"/>
  <c r="M7" i="5"/>
  <c r="O98" i="29"/>
  <c r="N98" i="29"/>
  <c r="R98" i="29"/>
  <c r="Q98" i="29"/>
  <c r="H6" i="5"/>
  <c r="E97" i="28"/>
  <c r="F97" i="28"/>
  <c r="G97" i="28"/>
  <c r="I97" i="28"/>
  <c r="K51" i="29"/>
  <c r="D82" i="29"/>
  <c r="K173" i="29"/>
  <c r="S47" i="29"/>
  <c r="K153" i="28"/>
  <c r="K75" i="29"/>
  <c r="S5" i="29"/>
  <c r="L5" i="29"/>
  <c r="K33" i="29"/>
  <c r="S29" i="29"/>
  <c r="S27" i="29"/>
  <c r="J97" i="28"/>
  <c r="D56" i="29"/>
  <c r="H147" i="29"/>
  <c r="H15" i="5"/>
  <c r="E106" i="28"/>
  <c r="F106" i="28"/>
  <c r="J106" i="28"/>
  <c r="G106" i="28"/>
  <c r="I106" i="28"/>
  <c r="S150" i="28"/>
  <c r="H32" i="29"/>
  <c r="K84" i="29"/>
  <c r="S130" i="28"/>
  <c r="H28" i="29"/>
  <c r="D28" i="28"/>
  <c r="K119" i="28"/>
  <c r="K26" i="29"/>
  <c r="D49" i="28"/>
  <c r="H140" i="28"/>
  <c r="H49" i="29"/>
  <c r="H43" i="5"/>
  <c r="E134" i="28"/>
  <c r="F134" i="28"/>
  <c r="G134" i="28"/>
  <c r="I134" i="28"/>
  <c r="J134" i="28"/>
  <c r="N151" i="27"/>
  <c r="R151" i="27"/>
  <c r="K60" i="5"/>
  <c r="O151" i="27"/>
  <c r="M151" i="27"/>
  <c r="Q151" i="27"/>
  <c r="K59" i="5"/>
  <c r="N150" i="27"/>
  <c r="O150" i="27"/>
  <c r="M150" i="27"/>
  <c r="R150" i="27"/>
  <c r="Q150" i="27"/>
  <c r="D16" i="29"/>
  <c r="K107" i="29"/>
  <c r="H7" i="5"/>
  <c r="E98" i="28"/>
  <c r="G98" i="28"/>
  <c r="F98" i="28"/>
  <c r="J98" i="28"/>
  <c r="I98" i="28"/>
  <c r="P130" i="28"/>
  <c r="D30" i="29"/>
  <c r="K121" i="29"/>
  <c r="I18" i="5"/>
  <c r="O109" i="28"/>
  <c r="N109" i="28"/>
  <c r="R109" i="28"/>
  <c r="M109" i="28"/>
  <c r="Q109" i="28"/>
  <c r="S109" i="28"/>
  <c r="I17" i="5"/>
  <c r="N108" i="28"/>
  <c r="R108" i="28"/>
  <c r="O108" i="28"/>
  <c r="M108" i="28"/>
  <c r="Q108" i="28"/>
  <c r="S108" i="28"/>
  <c r="D81" i="29"/>
  <c r="H172" i="29"/>
  <c r="K50" i="29"/>
  <c r="L84" i="29"/>
  <c r="H151" i="28"/>
  <c r="S73" i="29"/>
  <c r="D29" i="28"/>
  <c r="K120" i="28"/>
  <c r="P67" i="29"/>
  <c r="S158" i="28"/>
  <c r="D53" i="27"/>
  <c r="H144" i="27"/>
  <c r="H24" i="29"/>
  <c r="D24" i="28"/>
  <c r="H115" i="28"/>
  <c r="D69" i="27"/>
  <c r="H160" i="27"/>
  <c r="L31" i="27"/>
  <c r="S122" i="27"/>
  <c r="P166" i="28"/>
  <c r="P72" i="29"/>
  <c r="P163" i="28"/>
  <c r="D65" i="27"/>
  <c r="H156" i="27"/>
  <c r="L54" i="27"/>
  <c r="D85" i="27"/>
  <c r="L70" i="27"/>
  <c r="P161" i="27"/>
  <c r="P69" i="29"/>
  <c r="P160" i="28"/>
  <c r="S169" i="28"/>
  <c r="L83" i="27"/>
  <c r="S174" i="27"/>
  <c r="D80" i="27"/>
  <c r="K171" i="27"/>
  <c r="D44" i="27"/>
  <c r="H50" i="29"/>
  <c r="D50" i="28"/>
  <c r="H141" i="28"/>
  <c r="P33" i="29"/>
  <c r="P124" i="28"/>
  <c r="H19" i="29"/>
  <c r="D19" i="28"/>
  <c r="K110" i="28"/>
  <c r="P139" i="28"/>
  <c r="D37" i="27"/>
  <c r="H128" i="27"/>
  <c r="L29" i="27"/>
  <c r="P120" i="27"/>
  <c r="L41" i="27"/>
  <c r="P132" i="27"/>
  <c r="D74" i="27"/>
  <c r="H165" i="27"/>
  <c r="P73" i="29"/>
  <c r="H31" i="29"/>
  <c r="D31" i="28"/>
  <c r="H122" i="28"/>
  <c r="L42" i="27"/>
  <c r="P133" i="27"/>
  <c r="D22" i="27"/>
  <c r="H113" i="27"/>
  <c r="F177" i="27"/>
  <c r="J86" i="5"/>
  <c r="G177" i="27"/>
  <c r="E177" i="27"/>
  <c r="J177" i="27"/>
  <c r="I177" i="27"/>
  <c r="N105" i="27"/>
  <c r="K14" i="5"/>
  <c r="O105" i="27"/>
  <c r="M105" i="27"/>
  <c r="R105" i="27"/>
  <c r="Q105" i="27"/>
  <c r="S105" i="27"/>
  <c r="E109" i="28"/>
  <c r="F109" i="28"/>
  <c r="J109" i="28"/>
  <c r="H18" i="5"/>
  <c r="G109" i="28"/>
  <c r="I109" i="28"/>
  <c r="L18" i="29"/>
  <c r="L17" i="29"/>
  <c r="P108" i="29"/>
  <c r="K36" i="29"/>
  <c r="S45" i="29"/>
  <c r="D99" i="28"/>
  <c r="S96" i="28"/>
  <c r="D173" i="27"/>
  <c r="L6" i="29"/>
  <c r="R97" i="29"/>
  <c r="L115" i="27"/>
  <c r="N130" i="27"/>
  <c r="O130" i="27"/>
  <c r="K39" i="5"/>
  <c r="M130" i="27"/>
  <c r="Q130" i="27"/>
  <c r="P81" i="29"/>
  <c r="S172" i="28"/>
  <c r="R130" i="27"/>
  <c r="O175" i="28"/>
  <c r="I84" i="5"/>
  <c r="N175" i="28"/>
  <c r="M175" i="28"/>
  <c r="Q175" i="28"/>
  <c r="S175" i="28"/>
  <c r="I6" i="5"/>
  <c r="M97" i="28"/>
  <c r="N97" i="28"/>
  <c r="O97" i="28"/>
  <c r="Q97" i="28"/>
  <c r="S97" i="28"/>
  <c r="D60" i="29"/>
  <c r="H151" i="29"/>
  <c r="P137" i="28"/>
  <c r="K25" i="29"/>
  <c r="K109" i="28"/>
  <c r="L38" i="27"/>
  <c r="P129" i="27"/>
  <c r="D38" i="27"/>
  <c r="H129" i="27"/>
  <c r="H59" i="29"/>
  <c r="D59" i="28"/>
  <c r="D14" i="27"/>
  <c r="H105" i="27"/>
  <c r="D24" i="27"/>
  <c r="D79" i="27"/>
  <c r="H170" i="27"/>
  <c r="L43" i="27"/>
  <c r="S134" i="27"/>
  <c r="L72" i="27"/>
  <c r="P163" i="27"/>
  <c r="D83" i="27"/>
  <c r="P145" i="28"/>
  <c r="P54" i="29"/>
  <c r="D78" i="28"/>
  <c r="H85" i="29"/>
  <c r="D85" i="28"/>
  <c r="H176" i="28"/>
  <c r="D58" i="27"/>
  <c r="H149" i="27"/>
  <c r="L37" i="27"/>
  <c r="L22" i="27"/>
  <c r="P113" i="27"/>
  <c r="P70" i="29"/>
  <c r="P161" i="28"/>
  <c r="L19" i="27"/>
  <c r="S110" i="27"/>
  <c r="H64" i="29"/>
  <c r="D64" i="28"/>
  <c r="L78" i="27"/>
  <c r="S169" i="27"/>
  <c r="H41" i="29"/>
  <c r="D50" i="27"/>
  <c r="H141" i="27"/>
  <c r="D25" i="27"/>
  <c r="H116" i="27"/>
  <c r="P162" i="28"/>
  <c r="P71" i="29"/>
  <c r="L33" i="27"/>
  <c r="S124" i="27"/>
  <c r="P133" i="28"/>
  <c r="P42" i="29"/>
  <c r="L66" i="27"/>
  <c r="P157" i="27"/>
  <c r="J66" i="5"/>
  <c r="F157" i="27"/>
  <c r="G157" i="27"/>
  <c r="E157" i="27"/>
  <c r="I157" i="27"/>
  <c r="J48" i="5"/>
  <c r="E139" i="27"/>
  <c r="G139" i="27"/>
  <c r="F139" i="27"/>
  <c r="I139" i="27"/>
  <c r="J15" i="5"/>
  <c r="G106" i="27"/>
  <c r="J106" i="27"/>
  <c r="F106" i="27"/>
  <c r="E106" i="27"/>
  <c r="I106" i="27"/>
  <c r="L76" i="29"/>
  <c r="S167" i="29"/>
  <c r="K68" i="29"/>
  <c r="L101" i="27"/>
  <c r="K28" i="29"/>
  <c r="S31" i="29"/>
  <c r="S22" i="29"/>
  <c r="K83" i="29"/>
  <c r="K6" i="5"/>
  <c r="N97" i="27"/>
  <c r="O97" i="27"/>
  <c r="M97" i="27"/>
  <c r="Q97" i="27"/>
  <c r="S97" i="27"/>
  <c r="K32" i="29"/>
  <c r="S50" i="29"/>
  <c r="G139" i="28"/>
  <c r="H48" i="5"/>
  <c r="F139" i="28"/>
  <c r="E139" i="28"/>
  <c r="I139" i="28"/>
  <c r="N142" i="28"/>
  <c r="O142" i="28"/>
  <c r="I51" i="5"/>
  <c r="M142" i="28"/>
  <c r="R142" i="28"/>
  <c r="Q142" i="28"/>
  <c r="D76" i="29"/>
  <c r="J42" i="5"/>
  <c r="F133" i="27"/>
  <c r="G133" i="27"/>
  <c r="E133" i="27"/>
  <c r="I133" i="27"/>
  <c r="J133" i="27"/>
  <c r="D17" i="29"/>
  <c r="S48" i="29"/>
  <c r="L14" i="29"/>
  <c r="P105" i="29"/>
  <c r="S58" i="29"/>
  <c r="S149" i="28"/>
  <c r="S38" i="29"/>
  <c r="S81" i="29"/>
  <c r="K30" i="5"/>
  <c r="N121" i="27"/>
  <c r="O121" i="27"/>
  <c r="M121" i="27"/>
  <c r="R121" i="27"/>
  <c r="Q121" i="27"/>
  <c r="D28" i="27"/>
  <c r="H119" i="27"/>
  <c r="K37" i="29"/>
  <c r="D57" i="29"/>
  <c r="H148" i="29"/>
  <c r="L57" i="29"/>
  <c r="P148" i="29"/>
  <c r="K52" i="5"/>
  <c r="N143" i="27"/>
  <c r="O143" i="27"/>
  <c r="M143" i="27"/>
  <c r="R143" i="27"/>
  <c r="Q143" i="27"/>
  <c r="D7" i="29"/>
  <c r="H98" i="29"/>
  <c r="K68" i="5"/>
  <c r="N159" i="27"/>
  <c r="O159" i="27"/>
  <c r="M159" i="27"/>
  <c r="Q159" i="27"/>
  <c r="D42" i="29"/>
  <c r="H133" i="29"/>
  <c r="O167" i="28"/>
  <c r="M167" i="28"/>
  <c r="I76" i="5"/>
  <c r="N167" i="28"/>
  <c r="R167" i="28"/>
  <c r="Q167" i="28"/>
  <c r="K21" i="5"/>
  <c r="N112" i="27"/>
  <c r="O112" i="27"/>
  <c r="M112" i="27"/>
  <c r="Q112" i="27"/>
  <c r="R112" i="27"/>
  <c r="R168" i="27"/>
  <c r="S40" i="29"/>
  <c r="D6" i="29"/>
  <c r="S121" i="28"/>
  <c r="N175" i="27"/>
  <c r="O175" i="27"/>
  <c r="M175" i="27"/>
  <c r="K84" i="5"/>
  <c r="Q175" i="27"/>
  <c r="S175" i="27"/>
  <c r="K73" i="29"/>
  <c r="K53" i="29"/>
  <c r="K46" i="29"/>
  <c r="S70" i="29"/>
  <c r="K106" i="27"/>
  <c r="K157" i="27"/>
  <c r="S37" i="29"/>
  <c r="K109" i="27"/>
  <c r="K41" i="29"/>
  <c r="L107" i="27"/>
  <c r="K57" i="5"/>
  <c r="N148" i="27"/>
  <c r="R148" i="27"/>
  <c r="O148" i="27"/>
  <c r="M148" i="27"/>
  <c r="Q148" i="27"/>
  <c r="L153" i="27"/>
  <c r="L59" i="29"/>
  <c r="S150" i="29"/>
  <c r="L107" i="28"/>
  <c r="D40" i="27"/>
  <c r="H131" i="27"/>
  <c r="D21" i="27"/>
  <c r="D97" i="27"/>
  <c r="I60" i="5"/>
  <c r="O151" i="28"/>
  <c r="R151" i="28"/>
  <c r="N151" i="28"/>
  <c r="M151" i="28"/>
  <c r="Q151" i="28"/>
  <c r="N173" i="27"/>
  <c r="K82" i="5"/>
  <c r="O173" i="27"/>
  <c r="M173" i="27"/>
  <c r="Q173" i="27"/>
  <c r="R173" i="27"/>
  <c r="S173" i="27"/>
  <c r="J16" i="5"/>
  <c r="J107" i="27"/>
  <c r="E107" i="27"/>
  <c r="G107" i="27"/>
  <c r="F107" i="27"/>
  <c r="I107" i="27"/>
  <c r="O155" i="28"/>
  <c r="I64" i="5"/>
  <c r="N155" i="28"/>
  <c r="M155" i="28"/>
  <c r="Q155" i="28"/>
  <c r="D62" i="29"/>
  <c r="K153" i="29"/>
  <c r="O168" i="28"/>
  <c r="M168" i="28"/>
  <c r="I77" i="5"/>
  <c r="N168" i="28"/>
  <c r="Q168" i="28"/>
  <c r="G96" i="29"/>
  <c r="L5" i="5"/>
  <c r="F96" i="29"/>
  <c r="E96" i="29"/>
  <c r="I96" i="29"/>
  <c r="J96" i="29"/>
  <c r="S42" i="29"/>
  <c r="E177" i="28"/>
  <c r="F177" i="28"/>
  <c r="H86" i="5"/>
  <c r="G177" i="28"/>
  <c r="J177" i="28"/>
  <c r="I177" i="28"/>
  <c r="I14" i="5"/>
  <c r="O105" i="28"/>
  <c r="N105" i="28"/>
  <c r="M105" i="28"/>
  <c r="R105" i="28"/>
  <c r="Q105" i="28"/>
  <c r="S105" i="28"/>
  <c r="S72" i="29"/>
  <c r="K49" i="29"/>
  <c r="S44" i="29"/>
  <c r="S168" i="28"/>
  <c r="L98" i="27"/>
  <c r="S148" i="27"/>
  <c r="S143" i="27"/>
  <c r="I68" i="5"/>
  <c r="M159" i="28"/>
  <c r="N159" i="28"/>
  <c r="O159" i="28"/>
  <c r="Q159" i="28"/>
  <c r="J70" i="5"/>
  <c r="F161" i="27"/>
  <c r="G161" i="27"/>
  <c r="E161" i="27"/>
  <c r="J161" i="27"/>
  <c r="I161" i="27"/>
  <c r="D15" i="29"/>
  <c r="K106" i="29"/>
  <c r="G146" i="27"/>
  <c r="J55" i="5"/>
  <c r="F146" i="27"/>
  <c r="E146" i="27"/>
  <c r="I146" i="27"/>
  <c r="J146" i="27"/>
  <c r="K146" i="27"/>
  <c r="S23" i="29"/>
  <c r="K136" i="27"/>
  <c r="K54" i="29"/>
  <c r="F152" i="29"/>
  <c r="G152" i="29"/>
  <c r="E152" i="29"/>
  <c r="L61" i="5"/>
  <c r="I152" i="29"/>
  <c r="J152" i="29"/>
  <c r="I57" i="5"/>
  <c r="M148" i="28"/>
  <c r="N148" i="28"/>
  <c r="R148" i="28"/>
  <c r="O148" i="28"/>
  <c r="Q148" i="28"/>
  <c r="S43" i="29"/>
  <c r="D84" i="27"/>
  <c r="K175" i="27"/>
  <c r="D49" i="27"/>
  <c r="H140" i="27"/>
  <c r="E167" i="27"/>
  <c r="J76" i="5"/>
  <c r="F167" i="27"/>
  <c r="G167" i="27"/>
  <c r="J167" i="27"/>
  <c r="I167" i="27"/>
  <c r="O171" i="28"/>
  <c r="I80" i="5"/>
  <c r="Q171" i="28"/>
  <c r="H35" i="5"/>
  <c r="E126" i="28"/>
  <c r="F126" i="28"/>
  <c r="G126" i="28"/>
  <c r="J126" i="28"/>
  <c r="I126" i="28"/>
  <c r="H16" i="5"/>
  <c r="G107" i="28"/>
  <c r="J107" i="28"/>
  <c r="F107" i="28"/>
  <c r="E107" i="28"/>
  <c r="I107" i="28"/>
  <c r="L30" i="29"/>
  <c r="P121" i="29"/>
  <c r="O130" i="28"/>
  <c r="I39" i="5"/>
  <c r="N130" i="28"/>
  <c r="M130" i="28"/>
  <c r="Q130" i="28"/>
  <c r="H30" i="5"/>
  <c r="E121" i="28"/>
  <c r="F121" i="28"/>
  <c r="G121" i="28"/>
  <c r="J121" i="28"/>
  <c r="I121" i="28"/>
  <c r="F153" i="27"/>
  <c r="G153" i="27"/>
  <c r="J62" i="5"/>
  <c r="E153" i="27"/>
  <c r="J153" i="27"/>
  <c r="I153" i="27"/>
  <c r="J17" i="5"/>
  <c r="E108" i="27"/>
  <c r="J108" i="27"/>
  <c r="F108" i="27"/>
  <c r="G108" i="27"/>
  <c r="I108" i="27"/>
  <c r="J139" i="28"/>
  <c r="H157" i="27"/>
  <c r="H70" i="5"/>
  <c r="E161" i="28"/>
  <c r="F161" i="28"/>
  <c r="G161" i="28"/>
  <c r="I161" i="28"/>
  <c r="J161" i="28"/>
  <c r="H139" i="27"/>
  <c r="P167" i="28"/>
  <c r="H136" i="28"/>
  <c r="N142" i="27"/>
  <c r="K51" i="5"/>
  <c r="O142" i="27"/>
  <c r="M142" i="27"/>
  <c r="Q142" i="27"/>
  <c r="R142" i="27"/>
  <c r="K85" i="29"/>
  <c r="S79" i="29"/>
  <c r="E100" i="29"/>
  <c r="F100" i="29"/>
  <c r="L9" i="5"/>
  <c r="G100" i="29"/>
  <c r="J100" i="29"/>
  <c r="I100" i="29"/>
  <c r="K52" i="29"/>
  <c r="S166" i="28"/>
  <c r="S75" i="29"/>
  <c r="K39" i="29"/>
  <c r="E103" i="29"/>
  <c r="G103" i="29"/>
  <c r="F103" i="29"/>
  <c r="L12" i="5"/>
  <c r="J103" i="29"/>
  <c r="I103" i="29"/>
  <c r="K121" i="27"/>
  <c r="D96" i="28"/>
  <c r="N103" i="29"/>
  <c r="M103" i="29"/>
  <c r="O103" i="29"/>
  <c r="M12" i="5"/>
  <c r="Q103" i="29"/>
  <c r="R103" i="29"/>
  <c r="K67" i="29"/>
  <c r="S148" i="28"/>
  <c r="L152" i="27"/>
  <c r="D66" i="29"/>
  <c r="K157" i="29"/>
  <c r="H139" i="28"/>
  <c r="J35" i="5"/>
  <c r="G126" i="27"/>
  <c r="E126" i="27"/>
  <c r="F126" i="27"/>
  <c r="I126" i="27"/>
  <c r="J126" i="27"/>
  <c r="G98" i="27"/>
  <c r="J7" i="5"/>
  <c r="E98" i="27"/>
  <c r="F98" i="27"/>
  <c r="J98" i="27"/>
  <c r="I98" i="27"/>
  <c r="P142" i="28"/>
  <c r="K21" i="29"/>
  <c r="D40" i="28"/>
  <c r="H131" i="28"/>
  <c r="H40" i="29"/>
  <c r="K17" i="5"/>
  <c r="N108" i="27"/>
  <c r="O108" i="27"/>
  <c r="M108" i="27"/>
  <c r="Q108" i="27"/>
  <c r="R108" i="27"/>
  <c r="S108" i="27"/>
  <c r="S53" i="29"/>
  <c r="S65" i="29"/>
  <c r="K40" i="29"/>
  <c r="G167" i="28"/>
  <c r="H76" i="5"/>
  <c r="F167" i="28"/>
  <c r="E167" i="28"/>
  <c r="J167" i="28"/>
  <c r="I167" i="28"/>
  <c r="L60" i="29"/>
  <c r="P151" i="29"/>
  <c r="H133" i="27"/>
  <c r="E146" i="28"/>
  <c r="G146" i="28"/>
  <c r="K146" i="28"/>
  <c r="H121" i="27"/>
  <c r="L64" i="29"/>
  <c r="S155" i="29"/>
  <c r="H17" i="5"/>
  <c r="F108" i="28"/>
  <c r="J108" i="28"/>
  <c r="G108" i="28"/>
  <c r="E108" i="28"/>
  <c r="I108" i="28"/>
  <c r="L77" i="29"/>
  <c r="S168" i="29"/>
  <c r="J81" i="5"/>
  <c r="E172" i="27"/>
  <c r="F172" i="27"/>
  <c r="G172" i="27"/>
  <c r="I172" i="27"/>
  <c r="K172" i="27"/>
  <c r="K59" i="29"/>
  <c r="S49" i="29"/>
  <c r="S54" i="29"/>
  <c r="S121" i="27"/>
  <c r="D86" i="29"/>
  <c r="H177" i="29"/>
  <c r="P105" i="28"/>
  <c r="K97" i="28"/>
  <c r="S83" i="29"/>
  <c r="D103" i="27"/>
  <c r="K24" i="29"/>
  <c r="R159" i="28"/>
  <c r="J157" i="28"/>
  <c r="K23" i="29"/>
  <c r="K139" i="27"/>
  <c r="K177" i="28"/>
  <c r="P159" i="28"/>
  <c r="G147" i="28"/>
  <c r="H56" i="5"/>
  <c r="F147" i="28"/>
  <c r="E147" i="28"/>
  <c r="J147" i="28"/>
  <c r="I147" i="28"/>
  <c r="N171" i="27"/>
  <c r="O171" i="27"/>
  <c r="K80" i="5"/>
  <c r="M171" i="27"/>
  <c r="R171" i="27"/>
  <c r="Q171" i="27"/>
  <c r="P121" i="27"/>
  <c r="H136" i="27"/>
  <c r="K34" i="29"/>
  <c r="J139" i="27"/>
  <c r="D26" i="28"/>
  <c r="H26" i="29"/>
  <c r="H109" i="27"/>
  <c r="H57" i="5"/>
  <c r="F148" i="28"/>
  <c r="G148" i="28"/>
  <c r="E148" i="28"/>
  <c r="J148" i="28"/>
  <c r="I148" i="28"/>
  <c r="S67" i="29"/>
  <c r="P148" i="28"/>
  <c r="P115" i="29"/>
  <c r="H84" i="29"/>
  <c r="D84" i="28"/>
  <c r="K175" i="28"/>
  <c r="K22" i="29"/>
  <c r="D43" i="29"/>
  <c r="H167" i="27"/>
  <c r="E147" i="27"/>
  <c r="J56" i="5"/>
  <c r="G147" i="27"/>
  <c r="F147" i="27"/>
  <c r="J147" i="27"/>
  <c r="I147" i="27"/>
  <c r="P171" i="28"/>
  <c r="D35" i="29"/>
  <c r="H126" i="29"/>
  <c r="H98" i="28"/>
  <c r="P121" i="28"/>
  <c r="L39" i="29"/>
  <c r="S130" i="29"/>
  <c r="K64" i="5"/>
  <c r="N155" i="27"/>
  <c r="O155" i="27"/>
  <c r="M155" i="27"/>
  <c r="Q155" i="27"/>
  <c r="P168" i="27"/>
  <c r="S151" i="27"/>
  <c r="S46" i="29"/>
  <c r="K29" i="29"/>
  <c r="R168" i="28"/>
  <c r="S150" i="27"/>
  <c r="L98" i="28"/>
  <c r="K31" i="29"/>
  <c r="P107" i="29"/>
  <c r="S28" i="29"/>
  <c r="S142" i="27"/>
  <c r="K63" i="29"/>
  <c r="D18" i="29"/>
  <c r="S25" i="29"/>
  <c r="R159" i="27"/>
  <c r="K71" i="29"/>
  <c r="S26" i="29"/>
  <c r="J136" i="27"/>
  <c r="S168" i="27"/>
  <c r="I52" i="5"/>
  <c r="N143" i="28"/>
  <c r="O143" i="28"/>
  <c r="M143" i="28"/>
  <c r="R143" i="28"/>
  <c r="Q143" i="28"/>
  <c r="H172" i="28"/>
  <c r="K77" i="29"/>
  <c r="R97" i="28"/>
  <c r="K74" i="29"/>
  <c r="D72" i="27"/>
  <c r="K163" i="27"/>
  <c r="L74" i="27"/>
  <c r="S165" i="27"/>
  <c r="P36" i="29"/>
  <c r="L27" i="27"/>
  <c r="D73" i="27"/>
  <c r="H164" i="27"/>
  <c r="P44" i="29"/>
  <c r="S135" i="28"/>
  <c r="L55" i="27"/>
  <c r="P146" i="27"/>
  <c r="D36" i="27"/>
  <c r="H127" i="27"/>
  <c r="D68" i="27"/>
  <c r="K159" i="27"/>
  <c r="L85" i="27"/>
  <c r="S176" i="27"/>
  <c r="H54" i="29"/>
  <c r="D54" i="28"/>
  <c r="D34" i="27"/>
  <c r="K125" i="27"/>
  <c r="D59" i="27"/>
  <c r="K150" i="27"/>
  <c r="H47" i="29"/>
  <c r="D47" i="28"/>
  <c r="L47" i="27"/>
  <c r="S138" i="27"/>
  <c r="D63" i="27"/>
  <c r="K154" i="27"/>
  <c r="H77" i="29"/>
  <c r="D77" i="28"/>
  <c r="H23" i="29"/>
  <c r="D23" i="28"/>
  <c r="H114" i="28"/>
  <c r="H14" i="29"/>
  <c r="D14" i="28"/>
  <c r="H105" i="28"/>
  <c r="D69" i="28"/>
  <c r="H160" i="28"/>
  <c r="H69" i="29"/>
  <c r="L58" i="27"/>
  <c r="P149" i="27"/>
  <c r="P34" i="29"/>
  <c r="P125" i="28"/>
  <c r="P43" i="29"/>
  <c r="P134" i="28"/>
  <c r="L79" i="27"/>
  <c r="P170" i="27"/>
  <c r="D46" i="28"/>
  <c r="K137" i="28"/>
  <c r="H46" i="29"/>
  <c r="H71" i="29"/>
  <c r="D71" i="28"/>
  <c r="S114" i="28"/>
  <c r="D58" i="28"/>
  <c r="K149" i="28"/>
  <c r="H58" i="29"/>
  <c r="D52" i="27"/>
  <c r="P116" i="28"/>
  <c r="P37" i="29"/>
  <c r="S128" i="28"/>
  <c r="L28" i="27"/>
  <c r="S119" i="27"/>
  <c r="P113" i="28"/>
  <c r="P22" i="29"/>
  <c r="L69" i="27"/>
  <c r="S160" i="27"/>
  <c r="H33" i="29"/>
  <c r="D33" i="28"/>
  <c r="H124" i="28"/>
  <c r="D27" i="27"/>
  <c r="L45" i="27"/>
  <c r="P136" i="27"/>
  <c r="L53" i="27"/>
  <c r="S144" i="27"/>
  <c r="L49" i="27"/>
  <c r="P140" i="27"/>
  <c r="D41" i="27"/>
  <c r="L26" i="27"/>
  <c r="P117" i="27"/>
  <c r="L101" i="29"/>
  <c r="D51" i="28"/>
  <c r="H142" i="28"/>
  <c r="P120" i="28"/>
  <c r="S132" i="28"/>
  <c r="P41" i="29"/>
  <c r="D31" i="27"/>
  <c r="D22" i="28"/>
  <c r="H22" i="29"/>
  <c r="P66" i="29"/>
  <c r="D4" i="29"/>
  <c r="L4" i="29"/>
  <c r="R95" i="29"/>
  <c r="F95" i="28"/>
  <c r="G95" i="28"/>
  <c r="H4" i="5"/>
  <c r="E95" i="28"/>
  <c r="I95" i="28"/>
  <c r="K95" i="28"/>
  <c r="N95" i="27"/>
  <c r="M95" i="27"/>
  <c r="K4" i="5"/>
  <c r="O95" i="27"/>
  <c r="Q95" i="27"/>
  <c r="E95" i="27"/>
  <c r="J4" i="5"/>
  <c r="F95" i="27"/>
  <c r="G95" i="27"/>
  <c r="I95" i="27"/>
  <c r="K95" i="27"/>
  <c r="P152" i="29"/>
  <c r="O152" i="29"/>
  <c r="S152" i="29"/>
  <c r="R152" i="29"/>
  <c r="M61" i="5"/>
  <c r="N152" i="29"/>
  <c r="Q152" i="29"/>
  <c r="M152" i="29"/>
  <c r="L152" i="29"/>
  <c r="M56" i="5"/>
  <c r="N147" i="29"/>
  <c r="D13" i="29"/>
  <c r="O86" i="5"/>
  <c r="P86" i="27"/>
  <c r="Q86" i="5"/>
  <c r="I146" i="28"/>
  <c r="H55" i="5"/>
  <c r="N171" i="28"/>
  <c r="I157" i="28"/>
  <c r="H66" i="5"/>
  <c r="O115" i="29"/>
  <c r="J30" i="5"/>
  <c r="S35" i="29"/>
  <c r="P35" i="27"/>
  <c r="L35" i="27"/>
  <c r="Q35" i="5"/>
  <c r="O35" i="5"/>
  <c r="Q103" i="27"/>
  <c r="K12" i="5"/>
  <c r="O103" i="27"/>
  <c r="N103" i="27"/>
  <c r="M103" i="27"/>
  <c r="R103" i="27"/>
  <c r="L100" i="27"/>
  <c r="P25" i="29"/>
  <c r="L25" i="29"/>
  <c r="S116" i="29"/>
  <c r="S140" i="28"/>
  <c r="J146" i="28"/>
  <c r="F146" i="28"/>
  <c r="R171" i="28"/>
  <c r="M171" i="28"/>
  <c r="L171" i="28"/>
  <c r="K138" i="27"/>
  <c r="F157" i="28"/>
  <c r="N115" i="29"/>
  <c r="M115" i="29"/>
  <c r="R115" i="29"/>
  <c r="L115" i="29"/>
  <c r="J121" i="27"/>
  <c r="P21" i="29"/>
  <c r="L21" i="29"/>
  <c r="P112" i="29"/>
  <c r="P106" i="29"/>
  <c r="M106" i="29"/>
  <c r="Q106" i="29"/>
  <c r="O106" i="29"/>
  <c r="M15" i="5"/>
  <c r="N106" i="29"/>
  <c r="R106" i="29"/>
  <c r="P28" i="29"/>
  <c r="E99" i="29"/>
  <c r="I99" i="29"/>
  <c r="G99" i="29"/>
  <c r="L8" i="5"/>
  <c r="F99" i="29"/>
  <c r="K99" i="29"/>
  <c r="K136" i="29"/>
  <c r="P46" i="29"/>
  <c r="P48" i="29"/>
  <c r="P170" i="28"/>
  <c r="H75" i="29"/>
  <c r="H67" i="29"/>
  <c r="D67" i="29"/>
  <c r="K114" i="27"/>
  <c r="S176" i="28"/>
  <c r="I50" i="5"/>
  <c r="D152" i="27"/>
  <c r="S163" i="28"/>
  <c r="K128" i="27"/>
  <c r="P139" i="27"/>
  <c r="S139" i="27"/>
  <c r="H158" i="27"/>
  <c r="K158" i="27"/>
  <c r="P23" i="29"/>
  <c r="H78" i="29"/>
  <c r="H25" i="29"/>
  <c r="D83" i="28"/>
  <c r="H174" i="28"/>
  <c r="H52" i="29"/>
  <c r="P32" i="29"/>
  <c r="L32" i="29"/>
  <c r="P123" i="29"/>
  <c r="H39" i="29"/>
  <c r="D96" i="27"/>
  <c r="L65" i="27"/>
  <c r="S156" i="27"/>
  <c r="P83" i="29"/>
  <c r="S159" i="29"/>
  <c r="P55" i="29"/>
  <c r="S136" i="28"/>
  <c r="H51" i="29"/>
  <c r="D51" i="29"/>
  <c r="H142" i="29"/>
  <c r="S106" i="29"/>
  <c r="L15" i="27"/>
  <c r="P106" i="27"/>
  <c r="K152" i="29"/>
  <c r="S147" i="29"/>
  <c r="O102" i="28"/>
  <c r="N102" i="28"/>
  <c r="I11" i="5"/>
  <c r="R102" i="28"/>
  <c r="S102" i="28"/>
  <c r="M102" i="28"/>
  <c r="Q102" i="28"/>
  <c r="S141" i="27"/>
  <c r="D104" i="28"/>
  <c r="R102" i="27"/>
  <c r="M102" i="27"/>
  <c r="Q102" i="27"/>
  <c r="N102" i="27"/>
  <c r="O102" i="27"/>
  <c r="K11" i="5"/>
  <c r="S174" i="28"/>
  <c r="L100" i="28"/>
  <c r="L11" i="29"/>
  <c r="S102" i="29"/>
  <c r="J152" i="28"/>
  <c r="G152" i="28"/>
  <c r="H152" i="28"/>
  <c r="I152" i="28"/>
  <c r="H61" i="5"/>
  <c r="E152" i="28"/>
  <c r="F152" i="28"/>
  <c r="R115" i="28"/>
  <c r="I24" i="5"/>
  <c r="Q115" i="28"/>
  <c r="P115" i="28"/>
  <c r="M115" i="28"/>
  <c r="S115" i="28"/>
  <c r="N115" i="28"/>
  <c r="O115" i="28"/>
  <c r="L103" i="28"/>
  <c r="O104" i="28"/>
  <c r="N104" i="28"/>
  <c r="I13" i="5"/>
  <c r="R104" i="28"/>
  <c r="M104" i="28"/>
  <c r="Q104" i="28"/>
  <c r="D44" i="28"/>
  <c r="K135" i="28"/>
  <c r="K152" i="28"/>
  <c r="S99" i="29"/>
  <c r="M99" i="27"/>
  <c r="N99" i="27"/>
  <c r="O99" i="27"/>
  <c r="Q99" i="27"/>
  <c r="K8" i="5"/>
  <c r="R99" i="27"/>
  <c r="S104" i="28"/>
  <c r="I8" i="5"/>
  <c r="R99" i="28"/>
  <c r="S99" i="28"/>
  <c r="M99" i="28"/>
  <c r="Q99" i="28"/>
  <c r="N99" i="28"/>
  <c r="O99" i="28"/>
  <c r="R104" i="27"/>
  <c r="M104" i="27"/>
  <c r="K13" i="5"/>
  <c r="N104" i="27"/>
  <c r="O104" i="27"/>
  <c r="Q104" i="27"/>
  <c r="L13" i="29"/>
  <c r="S104" i="29"/>
  <c r="P106" i="28"/>
  <c r="N106" i="28"/>
  <c r="O106" i="28"/>
  <c r="M106" i="28"/>
  <c r="R106" i="28"/>
  <c r="S106" i="28"/>
  <c r="I15" i="5"/>
  <c r="Q106" i="28"/>
  <c r="Q99" i="29"/>
  <c r="N99" i="29"/>
  <c r="M99" i="29"/>
  <c r="O99" i="29"/>
  <c r="R99" i="29"/>
  <c r="M8" i="5"/>
  <c r="S137" i="28"/>
  <c r="K122" i="28"/>
  <c r="P114" i="27"/>
  <c r="P160" i="27"/>
  <c r="K113" i="27"/>
  <c r="S142" i="29"/>
  <c r="K149" i="27"/>
  <c r="K147" i="29"/>
  <c r="S145" i="28"/>
  <c r="S133" i="28"/>
  <c r="D173" i="28"/>
  <c r="K169" i="27"/>
  <c r="K164" i="28"/>
  <c r="K165" i="27"/>
  <c r="K168" i="27"/>
  <c r="K123" i="27"/>
  <c r="S122" i="28"/>
  <c r="S172" i="27"/>
  <c r="H118" i="28"/>
  <c r="H162" i="27"/>
  <c r="H159" i="27"/>
  <c r="P165" i="27"/>
  <c r="S170" i="28"/>
  <c r="K128" i="28"/>
  <c r="R147" i="29"/>
  <c r="O147" i="29"/>
  <c r="K120" i="27"/>
  <c r="H154" i="27"/>
  <c r="S113" i="27"/>
  <c r="K176" i="28"/>
  <c r="H106" i="29"/>
  <c r="K140" i="28"/>
  <c r="R112" i="29"/>
  <c r="H153" i="29"/>
  <c r="K139" i="29"/>
  <c r="Q147" i="29"/>
  <c r="P147" i="29"/>
  <c r="K131" i="28"/>
  <c r="S112" i="29"/>
  <c r="S157" i="27"/>
  <c r="P110" i="27"/>
  <c r="M147" i="29"/>
  <c r="H107" i="29"/>
  <c r="H119" i="28"/>
  <c r="S158" i="27"/>
  <c r="K116" i="27"/>
  <c r="L130" i="28"/>
  <c r="S143" i="29"/>
  <c r="K129" i="28"/>
  <c r="D101" i="27"/>
  <c r="P128" i="28"/>
  <c r="H149" i="28"/>
  <c r="H166" i="27"/>
  <c r="H150" i="27"/>
  <c r="L155" i="27"/>
  <c r="P130" i="29"/>
  <c r="S163" i="27"/>
  <c r="P155" i="29"/>
  <c r="K98" i="29"/>
  <c r="P150" i="29"/>
  <c r="S129" i="28"/>
  <c r="S139" i="28"/>
  <c r="S123" i="27"/>
  <c r="P167" i="29"/>
  <c r="H110" i="28"/>
  <c r="H116" i="28"/>
  <c r="P158" i="28"/>
  <c r="K170" i="28"/>
  <c r="S154" i="27"/>
  <c r="H125" i="27"/>
  <c r="H157" i="29"/>
  <c r="K119" i="27"/>
  <c r="K177" i="29"/>
  <c r="P169" i="27"/>
  <c r="P169" i="28"/>
  <c r="P122" i="27"/>
  <c r="S135" i="27"/>
  <c r="K166" i="28"/>
  <c r="H161" i="29"/>
  <c r="K141" i="27"/>
  <c r="I101" i="29"/>
  <c r="F101" i="29"/>
  <c r="E101" i="29"/>
  <c r="J101" i="29"/>
  <c r="L10" i="5"/>
  <c r="G101" i="29"/>
  <c r="J157" i="29"/>
  <c r="D126" i="28"/>
  <c r="S165" i="28"/>
  <c r="D102" i="29"/>
  <c r="L171" i="27"/>
  <c r="K140" i="27"/>
  <c r="D98" i="27"/>
  <c r="K105" i="27"/>
  <c r="L175" i="28"/>
  <c r="S124" i="28"/>
  <c r="D101" i="28"/>
  <c r="P147" i="27"/>
  <c r="N147" i="27"/>
  <c r="M147" i="27"/>
  <c r="R147" i="27"/>
  <c r="Q147" i="27"/>
  <c r="O147" i="27"/>
  <c r="K56" i="5"/>
  <c r="S147" i="27"/>
  <c r="L150" i="27"/>
  <c r="K129" i="27"/>
  <c r="P176" i="27"/>
  <c r="M85" i="5"/>
  <c r="L173" i="27"/>
  <c r="H163" i="27"/>
  <c r="S162" i="28"/>
  <c r="S161" i="28"/>
  <c r="K160" i="27"/>
  <c r="L159" i="28"/>
  <c r="L159" i="27"/>
  <c r="D147" i="27"/>
  <c r="Q147" i="28"/>
  <c r="R147" i="28"/>
  <c r="N147" i="28"/>
  <c r="I56" i="5"/>
  <c r="S147" i="28"/>
  <c r="M147" i="28"/>
  <c r="O147" i="28"/>
  <c r="P147" i="28"/>
  <c r="P146" i="28"/>
  <c r="S146" i="28"/>
  <c r="H139" i="29"/>
  <c r="P138" i="27"/>
  <c r="H137" i="28"/>
  <c r="P137" i="27"/>
  <c r="P135" i="28"/>
  <c r="R130" i="29"/>
  <c r="K123" i="28"/>
  <c r="L121" i="27"/>
  <c r="L121" i="28"/>
  <c r="P119" i="27"/>
  <c r="S111" i="27"/>
  <c r="N111" i="27"/>
  <c r="Q111" i="27"/>
  <c r="O111" i="27"/>
  <c r="P111" i="27"/>
  <c r="M111" i="27"/>
  <c r="K20" i="5"/>
  <c r="R111" i="27"/>
  <c r="H111" i="28"/>
  <c r="G111" i="28"/>
  <c r="J111" i="28"/>
  <c r="F111" i="28"/>
  <c r="E111" i="28"/>
  <c r="H20" i="5"/>
  <c r="I111" i="28"/>
  <c r="L20" i="29"/>
  <c r="P111" i="29"/>
  <c r="D20" i="29"/>
  <c r="K111" i="29"/>
  <c r="M111" i="28"/>
  <c r="I20" i="5"/>
  <c r="Q111" i="28"/>
  <c r="O111" i="28"/>
  <c r="R111" i="28"/>
  <c r="N111" i="28"/>
  <c r="S111" i="28"/>
  <c r="J20" i="5"/>
  <c r="I111" i="27"/>
  <c r="E111" i="27"/>
  <c r="J111" i="27"/>
  <c r="F111" i="27"/>
  <c r="G111" i="27"/>
  <c r="K111" i="27"/>
  <c r="S110" i="28"/>
  <c r="H22" i="5"/>
  <c r="E113" i="28"/>
  <c r="F113" i="28"/>
  <c r="G113" i="28"/>
  <c r="J113" i="28"/>
  <c r="I113" i="28"/>
  <c r="L29" i="29"/>
  <c r="E132" i="27"/>
  <c r="J41" i="5"/>
  <c r="F132" i="27"/>
  <c r="G132" i="27"/>
  <c r="I132" i="27"/>
  <c r="J132" i="27"/>
  <c r="J27" i="5"/>
  <c r="G118" i="27"/>
  <c r="E118" i="27"/>
  <c r="F118" i="27"/>
  <c r="I118" i="27"/>
  <c r="J118" i="27"/>
  <c r="I40" i="5"/>
  <c r="M131" i="28"/>
  <c r="N131" i="28"/>
  <c r="O131" i="28"/>
  <c r="Q131" i="28"/>
  <c r="R131" i="28"/>
  <c r="L37" i="29"/>
  <c r="P128" i="29"/>
  <c r="D58" i="29"/>
  <c r="H149" i="29"/>
  <c r="D71" i="29"/>
  <c r="H162" i="29"/>
  <c r="H77" i="5"/>
  <c r="F168" i="28"/>
  <c r="G168" i="28"/>
  <c r="E168" i="28"/>
  <c r="I168" i="28"/>
  <c r="J168" i="28"/>
  <c r="E138" i="28"/>
  <c r="F138" i="28"/>
  <c r="H47" i="5"/>
  <c r="G138" i="28"/>
  <c r="J138" i="28"/>
  <c r="I138" i="28"/>
  <c r="E145" i="28"/>
  <c r="H54" i="5"/>
  <c r="F145" i="28"/>
  <c r="G145" i="28"/>
  <c r="J145" i="28"/>
  <c r="I145" i="28"/>
  <c r="K27" i="5"/>
  <c r="N118" i="27"/>
  <c r="O118" i="27"/>
  <c r="M118" i="27"/>
  <c r="R118" i="27"/>
  <c r="Q118" i="27"/>
  <c r="G134" i="29"/>
  <c r="F134" i="29"/>
  <c r="L43" i="5"/>
  <c r="E134" i="29"/>
  <c r="J134" i="29"/>
  <c r="I134" i="29"/>
  <c r="E117" i="28"/>
  <c r="F117" i="28"/>
  <c r="H26" i="5"/>
  <c r="G117" i="28"/>
  <c r="I117" i="28"/>
  <c r="J117" i="28"/>
  <c r="K132" i="27"/>
  <c r="J21" i="5"/>
  <c r="E112" i="27"/>
  <c r="F112" i="27"/>
  <c r="G112" i="27"/>
  <c r="J112" i="27"/>
  <c r="I112" i="27"/>
  <c r="G97" i="29"/>
  <c r="L6" i="5"/>
  <c r="F97" i="29"/>
  <c r="E97" i="29"/>
  <c r="I97" i="29"/>
  <c r="J97" i="29"/>
  <c r="G108" i="29"/>
  <c r="L17" i="5"/>
  <c r="F108" i="29"/>
  <c r="J108" i="29"/>
  <c r="E108" i="29"/>
  <c r="I108" i="29"/>
  <c r="E167" i="29"/>
  <c r="G167" i="29"/>
  <c r="F167" i="29"/>
  <c r="L76" i="5"/>
  <c r="J167" i="29"/>
  <c r="I167" i="29"/>
  <c r="N124" i="27"/>
  <c r="O124" i="27"/>
  <c r="K33" i="5"/>
  <c r="M124" i="27"/>
  <c r="R124" i="27"/>
  <c r="Q124" i="27"/>
  <c r="D41" i="29"/>
  <c r="H64" i="5"/>
  <c r="G155" i="28"/>
  <c r="F155" i="28"/>
  <c r="E155" i="28"/>
  <c r="J155" i="28"/>
  <c r="I155" i="28"/>
  <c r="L70" i="29"/>
  <c r="S161" i="29"/>
  <c r="D52" i="29"/>
  <c r="H143" i="29"/>
  <c r="G174" i="27"/>
  <c r="J83" i="5"/>
  <c r="E174" i="27"/>
  <c r="F174" i="27"/>
  <c r="J174" i="27"/>
  <c r="I174" i="27"/>
  <c r="E115" i="27"/>
  <c r="G115" i="27"/>
  <c r="J24" i="5"/>
  <c r="F115" i="27"/>
  <c r="J115" i="27"/>
  <c r="I115" i="27"/>
  <c r="L33" i="29"/>
  <c r="E135" i="27"/>
  <c r="J44" i="5"/>
  <c r="F135" i="27"/>
  <c r="G135" i="27"/>
  <c r="I135" i="27"/>
  <c r="J135" i="27"/>
  <c r="N174" i="27"/>
  <c r="O174" i="27"/>
  <c r="K83" i="5"/>
  <c r="M174" i="27"/>
  <c r="Q174" i="27"/>
  <c r="R174" i="27"/>
  <c r="L69" i="29"/>
  <c r="P160" i="29"/>
  <c r="E176" i="27"/>
  <c r="J85" i="5"/>
  <c r="F176" i="27"/>
  <c r="G176" i="27"/>
  <c r="I176" i="27"/>
  <c r="J176" i="27"/>
  <c r="K54" i="5"/>
  <c r="N145" i="27"/>
  <c r="O145" i="27"/>
  <c r="M145" i="27"/>
  <c r="Q145" i="27"/>
  <c r="R145" i="27"/>
  <c r="D32" i="29"/>
  <c r="H123" i="29"/>
  <c r="L98" i="29"/>
  <c r="H21" i="5"/>
  <c r="F112" i="28"/>
  <c r="G112" i="28"/>
  <c r="E112" i="28"/>
  <c r="I112" i="28"/>
  <c r="J112" i="28"/>
  <c r="D136" i="28"/>
  <c r="N164" i="27"/>
  <c r="K73" i="5"/>
  <c r="O164" i="27"/>
  <c r="M164" i="27"/>
  <c r="Q164" i="27"/>
  <c r="R164" i="27"/>
  <c r="D37" i="29"/>
  <c r="J19" i="5"/>
  <c r="G110" i="27"/>
  <c r="E110" i="27"/>
  <c r="F110" i="27"/>
  <c r="J110" i="27"/>
  <c r="I110" i="27"/>
  <c r="D80" i="29"/>
  <c r="I53" i="5"/>
  <c r="N144" i="28"/>
  <c r="O144" i="28"/>
  <c r="M144" i="28"/>
  <c r="R144" i="28"/>
  <c r="Q144" i="28"/>
  <c r="I28" i="5"/>
  <c r="M119" i="28"/>
  <c r="N119" i="28"/>
  <c r="O119" i="28"/>
  <c r="R119" i="28"/>
  <c r="Q119" i="28"/>
  <c r="L58" i="29"/>
  <c r="S149" i="29"/>
  <c r="I47" i="5"/>
  <c r="M138" i="28"/>
  <c r="N138" i="28"/>
  <c r="O138" i="28"/>
  <c r="R138" i="28"/>
  <c r="Q138" i="28"/>
  <c r="H34" i="5"/>
  <c r="E125" i="28"/>
  <c r="F125" i="28"/>
  <c r="G125" i="28"/>
  <c r="I125" i="28"/>
  <c r="J125" i="28"/>
  <c r="H36" i="5"/>
  <c r="G127" i="28"/>
  <c r="F127" i="28"/>
  <c r="E127" i="28"/>
  <c r="I127" i="28"/>
  <c r="J127" i="28"/>
  <c r="D73" i="29"/>
  <c r="D39" i="29"/>
  <c r="L74" i="29"/>
  <c r="J26" i="5"/>
  <c r="F117" i="27"/>
  <c r="G117" i="27"/>
  <c r="E117" i="27"/>
  <c r="I117" i="27"/>
  <c r="J117" i="27"/>
  <c r="N121" i="29"/>
  <c r="M121" i="29"/>
  <c r="O121" i="29"/>
  <c r="M30" i="5"/>
  <c r="R121" i="29"/>
  <c r="Q121" i="29"/>
  <c r="E175" i="27"/>
  <c r="F175" i="27"/>
  <c r="J84" i="5"/>
  <c r="G175" i="27"/>
  <c r="I175" i="27"/>
  <c r="L148" i="28"/>
  <c r="D161" i="27"/>
  <c r="J40" i="5"/>
  <c r="E131" i="27"/>
  <c r="G131" i="27"/>
  <c r="F131" i="27"/>
  <c r="I131" i="27"/>
  <c r="J131" i="27"/>
  <c r="K176" i="27"/>
  <c r="K131" i="27"/>
  <c r="K112" i="27"/>
  <c r="D139" i="28"/>
  <c r="L42" i="29"/>
  <c r="P133" i="29"/>
  <c r="J25" i="5"/>
  <c r="E116" i="27"/>
  <c r="F116" i="27"/>
  <c r="G116" i="27"/>
  <c r="I116" i="27"/>
  <c r="J116" i="27"/>
  <c r="D64" i="29"/>
  <c r="H52" i="5"/>
  <c r="G143" i="28"/>
  <c r="F143" i="28"/>
  <c r="E143" i="28"/>
  <c r="J143" i="28"/>
  <c r="I143" i="28"/>
  <c r="E169" i="28"/>
  <c r="F169" i="28"/>
  <c r="H78" i="5"/>
  <c r="G169" i="28"/>
  <c r="I169" i="28"/>
  <c r="J169" i="28"/>
  <c r="D59" i="29"/>
  <c r="H150" i="29"/>
  <c r="N129" i="27"/>
  <c r="O129" i="27"/>
  <c r="K38" i="5"/>
  <c r="M129" i="27"/>
  <c r="R129" i="27"/>
  <c r="Q129" i="27"/>
  <c r="I5" i="5"/>
  <c r="M96" i="28"/>
  <c r="O96" i="28"/>
  <c r="N96" i="28"/>
  <c r="R96" i="28"/>
  <c r="Q96" i="28"/>
  <c r="D177" i="27"/>
  <c r="N133" i="27"/>
  <c r="O133" i="27"/>
  <c r="K42" i="5"/>
  <c r="M133" i="27"/>
  <c r="R133" i="27"/>
  <c r="Q133" i="27"/>
  <c r="M164" i="28"/>
  <c r="N164" i="28"/>
  <c r="I73" i="5"/>
  <c r="O164" i="28"/>
  <c r="Q164" i="28"/>
  <c r="R164" i="28"/>
  <c r="J165" i="27"/>
  <c r="F165" i="27"/>
  <c r="G165" i="27"/>
  <c r="J74" i="5"/>
  <c r="E165" i="27"/>
  <c r="I165" i="27"/>
  <c r="N120" i="27"/>
  <c r="O120" i="27"/>
  <c r="K29" i="5"/>
  <c r="M120" i="27"/>
  <c r="Q120" i="27"/>
  <c r="R120" i="27"/>
  <c r="I48" i="5"/>
  <c r="N139" i="28"/>
  <c r="O139" i="28"/>
  <c r="M139" i="28"/>
  <c r="R139" i="28"/>
  <c r="Q139" i="28"/>
  <c r="E141" i="28"/>
  <c r="F141" i="28"/>
  <c r="H50" i="5"/>
  <c r="G141" i="28"/>
  <c r="J141" i="28"/>
  <c r="I141" i="28"/>
  <c r="E156" i="27"/>
  <c r="J65" i="5"/>
  <c r="F156" i="27"/>
  <c r="G156" i="27"/>
  <c r="I156" i="27"/>
  <c r="J156" i="27"/>
  <c r="H24" i="5"/>
  <c r="G115" i="28"/>
  <c r="F115" i="28"/>
  <c r="E115" i="28"/>
  <c r="J115" i="28"/>
  <c r="I115" i="28"/>
  <c r="N141" i="28"/>
  <c r="M141" i="28"/>
  <c r="R141" i="28"/>
  <c r="J53" i="5"/>
  <c r="E144" i="27"/>
  <c r="F144" i="27"/>
  <c r="G144" i="27"/>
  <c r="J144" i="27"/>
  <c r="I144" i="27"/>
  <c r="F120" i="28"/>
  <c r="G120" i="28"/>
  <c r="H29" i="5"/>
  <c r="E120" i="28"/>
  <c r="I120" i="28"/>
  <c r="J120" i="28"/>
  <c r="K156" i="27"/>
  <c r="G107" i="29"/>
  <c r="E107" i="29"/>
  <c r="L16" i="5"/>
  <c r="F107" i="29"/>
  <c r="J107" i="29"/>
  <c r="I107" i="29"/>
  <c r="L151" i="27"/>
  <c r="D49" i="29"/>
  <c r="K140" i="29"/>
  <c r="S96" i="29"/>
  <c r="K142" i="28"/>
  <c r="E146" i="29"/>
  <c r="G146" i="29"/>
  <c r="F146" i="29"/>
  <c r="L55" i="5"/>
  <c r="I146" i="29"/>
  <c r="K146" i="29"/>
  <c r="J146" i="29"/>
  <c r="L109" i="27"/>
  <c r="E165" i="28"/>
  <c r="F165" i="28"/>
  <c r="J165" i="28"/>
  <c r="H74" i="5"/>
  <c r="G165" i="28"/>
  <c r="I165" i="28"/>
  <c r="I26" i="5"/>
  <c r="M117" i="28"/>
  <c r="N117" i="28"/>
  <c r="O117" i="28"/>
  <c r="R117" i="28"/>
  <c r="Q117" i="28"/>
  <c r="L19" i="29"/>
  <c r="H68" i="5"/>
  <c r="G159" i="28"/>
  <c r="F159" i="28"/>
  <c r="E159" i="28"/>
  <c r="J159" i="28"/>
  <c r="I159" i="28"/>
  <c r="K44" i="5"/>
  <c r="N135" i="27"/>
  <c r="O135" i="27"/>
  <c r="M135" i="27"/>
  <c r="Q135" i="27"/>
  <c r="R135" i="27"/>
  <c r="H158" i="28"/>
  <c r="L27" i="29"/>
  <c r="P118" i="29"/>
  <c r="N127" i="27"/>
  <c r="K36" i="5"/>
  <c r="O127" i="27"/>
  <c r="M127" i="27"/>
  <c r="Q127" i="27"/>
  <c r="R127" i="27"/>
  <c r="G163" i="28"/>
  <c r="H72" i="5"/>
  <c r="F163" i="28"/>
  <c r="E163" i="28"/>
  <c r="J163" i="28"/>
  <c r="I163" i="28"/>
  <c r="D151" i="28"/>
  <c r="O143" i="29"/>
  <c r="N143" i="29"/>
  <c r="M52" i="5"/>
  <c r="M143" i="29"/>
  <c r="R143" i="29"/>
  <c r="Q143" i="29"/>
  <c r="L107" i="29"/>
  <c r="M171" i="29"/>
  <c r="O171" i="29"/>
  <c r="N171" i="29"/>
  <c r="M80" i="5"/>
  <c r="R171" i="29"/>
  <c r="Q171" i="29"/>
  <c r="H113" i="28"/>
  <c r="K26" i="5"/>
  <c r="N117" i="27"/>
  <c r="O117" i="27"/>
  <c r="M117" i="27"/>
  <c r="R117" i="27"/>
  <c r="Q117" i="27"/>
  <c r="K49" i="5"/>
  <c r="N140" i="27"/>
  <c r="O140" i="27"/>
  <c r="M140" i="27"/>
  <c r="Q140" i="27"/>
  <c r="R140" i="27"/>
  <c r="K45" i="5"/>
  <c r="N136" i="27"/>
  <c r="O136" i="27"/>
  <c r="M136" i="27"/>
  <c r="R136" i="27"/>
  <c r="Q136" i="27"/>
  <c r="H33" i="5"/>
  <c r="F124" i="28"/>
  <c r="G124" i="28"/>
  <c r="E124" i="28"/>
  <c r="J124" i="28"/>
  <c r="I124" i="28"/>
  <c r="L40" i="29"/>
  <c r="L22" i="29"/>
  <c r="I25" i="5"/>
  <c r="M116" i="28"/>
  <c r="N116" i="28"/>
  <c r="O116" i="28"/>
  <c r="Q116" i="28"/>
  <c r="R116" i="28"/>
  <c r="H58" i="5"/>
  <c r="E149" i="28"/>
  <c r="F149" i="28"/>
  <c r="G149" i="28"/>
  <c r="J149" i="28"/>
  <c r="I149" i="28"/>
  <c r="E162" i="28"/>
  <c r="F162" i="28"/>
  <c r="H71" i="5"/>
  <c r="G162" i="28"/>
  <c r="I162" i="28"/>
  <c r="J162" i="28"/>
  <c r="D46" i="29"/>
  <c r="I34" i="5"/>
  <c r="M125" i="28"/>
  <c r="N125" i="28"/>
  <c r="O125" i="28"/>
  <c r="Q125" i="28"/>
  <c r="R125" i="28"/>
  <c r="E105" i="28"/>
  <c r="H14" i="5"/>
  <c r="F105" i="28"/>
  <c r="G105" i="28"/>
  <c r="J105" i="28"/>
  <c r="I105" i="28"/>
  <c r="D23" i="29"/>
  <c r="H114" i="29"/>
  <c r="D47" i="29"/>
  <c r="H138" i="29"/>
  <c r="F125" i="27"/>
  <c r="G125" i="27"/>
  <c r="J34" i="5"/>
  <c r="E125" i="27"/>
  <c r="J125" i="27"/>
  <c r="I125" i="27"/>
  <c r="E164" i="27"/>
  <c r="F164" i="27"/>
  <c r="J73" i="5"/>
  <c r="G164" i="27"/>
  <c r="J164" i="27"/>
  <c r="I164" i="27"/>
  <c r="G130" i="27"/>
  <c r="J39" i="5"/>
  <c r="F130" i="27"/>
  <c r="E130" i="27"/>
  <c r="I130" i="27"/>
  <c r="J130" i="27"/>
  <c r="K46" i="5"/>
  <c r="N137" i="27"/>
  <c r="O137" i="27"/>
  <c r="M137" i="27"/>
  <c r="Q137" i="27"/>
  <c r="R137" i="27"/>
  <c r="K168" i="28"/>
  <c r="S117" i="28"/>
  <c r="S119" i="28"/>
  <c r="K113" i="28"/>
  <c r="H175" i="28"/>
  <c r="D148" i="28"/>
  <c r="H117" i="28"/>
  <c r="K125" i="28"/>
  <c r="D147" i="28"/>
  <c r="S129" i="27"/>
  <c r="K115" i="28"/>
  <c r="G177" i="29"/>
  <c r="F177" i="29"/>
  <c r="E177" i="29"/>
  <c r="L86" i="5"/>
  <c r="J177" i="29"/>
  <c r="I177" i="29"/>
  <c r="D172" i="27"/>
  <c r="D146" i="28"/>
  <c r="O151" i="29"/>
  <c r="N151" i="29"/>
  <c r="M151" i="29"/>
  <c r="M60" i="5"/>
  <c r="R151" i="29"/>
  <c r="Q151" i="29"/>
  <c r="D40" i="29"/>
  <c r="K131" i="29"/>
  <c r="D126" i="27"/>
  <c r="L106" i="29"/>
  <c r="K164" i="27"/>
  <c r="S121" i="29"/>
  <c r="D161" i="28"/>
  <c r="H175" i="27"/>
  <c r="K145" i="28"/>
  <c r="G106" i="29"/>
  <c r="L15" i="5"/>
  <c r="F106" i="29"/>
  <c r="E106" i="29"/>
  <c r="J106" i="29"/>
  <c r="I106" i="29"/>
  <c r="K115" i="27"/>
  <c r="K108" i="29"/>
  <c r="S151" i="29"/>
  <c r="D96" i="29"/>
  <c r="L168" i="28"/>
  <c r="D107" i="27"/>
  <c r="S131" i="28"/>
  <c r="G133" i="29"/>
  <c r="F133" i="29"/>
  <c r="E133" i="29"/>
  <c r="L42" i="5"/>
  <c r="J133" i="29"/>
  <c r="I133" i="29"/>
  <c r="G148" i="29"/>
  <c r="F148" i="29"/>
  <c r="E148" i="29"/>
  <c r="L57" i="5"/>
  <c r="J148" i="29"/>
  <c r="I148" i="29"/>
  <c r="O105" i="29"/>
  <c r="N105" i="29"/>
  <c r="M105" i="29"/>
  <c r="M14" i="5"/>
  <c r="R105" i="29"/>
  <c r="Q105" i="29"/>
  <c r="S105" i="29"/>
  <c r="S141" i="28"/>
  <c r="L97" i="27"/>
  <c r="S132" i="27"/>
  <c r="K174" i="28"/>
  <c r="K159" i="28"/>
  <c r="D157" i="27"/>
  <c r="N133" i="28"/>
  <c r="O133" i="28"/>
  <c r="I42" i="5"/>
  <c r="M133" i="28"/>
  <c r="R133" i="28"/>
  <c r="Q133" i="28"/>
  <c r="D44" i="29"/>
  <c r="H135" i="29"/>
  <c r="L83" i="29"/>
  <c r="P174" i="29"/>
  <c r="N169" i="27"/>
  <c r="O169" i="27"/>
  <c r="K78" i="5"/>
  <c r="M169" i="27"/>
  <c r="Q169" i="27"/>
  <c r="R169" i="27"/>
  <c r="P131" i="27"/>
  <c r="I70" i="5"/>
  <c r="O161" i="28"/>
  <c r="N161" i="28"/>
  <c r="M161" i="28"/>
  <c r="R161" i="28"/>
  <c r="Q161" i="28"/>
  <c r="K22" i="5"/>
  <c r="N113" i="27"/>
  <c r="O113" i="27"/>
  <c r="M113" i="27"/>
  <c r="Q113" i="27"/>
  <c r="R113" i="27"/>
  <c r="K25" i="5"/>
  <c r="N116" i="27"/>
  <c r="O116" i="27"/>
  <c r="M116" i="27"/>
  <c r="R116" i="27"/>
  <c r="Q116" i="27"/>
  <c r="H169" i="28"/>
  <c r="N145" i="28"/>
  <c r="O145" i="28"/>
  <c r="I54" i="5"/>
  <c r="M145" i="28"/>
  <c r="R145" i="28"/>
  <c r="Q145" i="28"/>
  <c r="N163" i="27"/>
  <c r="O163" i="27"/>
  <c r="M163" i="27"/>
  <c r="K72" i="5"/>
  <c r="R163" i="27"/>
  <c r="Q163" i="27"/>
  <c r="G170" i="27"/>
  <c r="J79" i="5"/>
  <c r="F170" i="27"/>
  <c r="E170" i="27"/>
  <c r="I170" i="27"/>
  <c r="J170" i="27"/>
  <c r="J14" i="5"/>
  <c r="F105" i="27"/>
  <c r="G105" i="27"/>
  <c r="E105" i="27"/>
  <c r="J105" i="27"/>
  <c r="I105" i="27"/>
  <c r="G151" i="29"/>
  <c r="F151" i="29"/>
  <c r="E151" i="29"/>
  <c r="L60" i="5"/>
  <c r="J151" i="29"/>
  <c r="I151" i="29"/>
  <c r="M6" i="5"/>
  <c r="O97" i="29"/>
  <c r="N97" i="29"/>
  <c r="M97" i="29"/>
  <c r="Q97" i="29"/>
  <c r="S97" i="29"/>
  <c r="N108" i="29"/>
  <c r="M108" i="29"/>
  <c r="M17" i="5"/>
  <c r="O108" i="29"/>
  <c r="R108" i="29"/>
  <c r="Q108" i="29"/>
  <c r="S108" i="29"/>
  <c r="S116" i="27"/>
  <c r="P164" i="28"/>
  <c r="L48" i="29"/>
  <c r="S139" i="29"/>
  <c r="D25" i="29"/>
  <c r="D50" i="29"/>
  <c r="H141" i="29"/>
  <c r="H171" i="27"/>
  <c r="O169" i="28"/>
  <c r="I78" i="5"/>
  <c r="M169" i="28"/>
  <c r="N169" i="28"/>
  <c r="Q169" i="28"/>
  <c r="R169" i="28"/>
  <c r="K70" i="5"/>
  <c r="N161" i="27"/>
  <c r="O161" i="27"/>
  <c r="M161" i="27"/>
  <c r="R161" i="27"/>
  <c r="Q161" i="27"/>
  <c r="J78" i="5"/>
  <c r="F169" i="27"/>
  <c r="G169" i="27"/>
  <c r="E169" i="27"/>
  <c r="J169" i="27"/>
  <c r="I169" i="27"/>
  <c r="I72" i="5"/>
  <c r="O163" i="28"/>
  <c r="N163" i="28"/>
  <c r="M163" i="28"/>
  <c r="R163" i="28"/>
  <c r="Q163" i="28"/>
  <c r="N166" i="28"/>
  <c r="O166" i="28"/>
  <c r="I75" i="5"/>
  <c r="M166" i="28"/>
  <c r="R166" i="28"/>
  <c r="Q166" i="28"/>
  <c r="D24" i="29"/>
  <c r="H115" i="29"/>
  <c r="L67" i="29"/>
  <c r="P158" i="29"/>
  <c r="K133" i="29"/>
  <c r="G172" i="29"/>
  <c r="F172" i="29"/>
  <c r="E172" i="29"/>
  <c r="L81" i="5"/>
  <c r="K172" i="29"/>
  <c r="I172" i="29"/>
  <c r="J172" i="29"/>
  <c r="S136" i="27"/>
  <c r="L109" i="28"/>
  <c r="D98" i="28"/>
  <c r="D134" i="28"/>
  <c r="F140" i="28"/>
  <c r="G140" i="28"/>
  <c r="H49" i="5"/>
  <c r="E140" i="28"/>
  <c r="J140" i="28"/>
  <c r="I140" i="28"/>
  <c r="K117" i="28"/>
  <c r="H28" i="5"/>
  <c r="G119" i="28"/>
  <c r="F119" i="28"/>
  <c r="E119" i="28"/>
  <c r="I119" i="28"/>
  <c r="J119" i="28"/>
  <c r="G123" i="28"/>
  <c r="F123" i="28"/>
  <c r="H32" i="5"/>
  <c r="E123" i="28"/>
  <c r="J123" i="28"/>
  <c r="I123" i="28"/>
  <c r="K124" i="28"/>
  <c r="S138" i="28"/>
  <c r="K163" i="28"/>
  <c r="H146" i="29"/>
  <c r="H112" i="28"/>
  <c r="K155" i="29"/>
  <c r="K105" i="28"/>
  <c r="D157" i="28"/>
  <c r="S161" i="27"/>
  <c r="D151" i="27"/>
  <c r="K144" i="27"/>
  <c r="L173" i="28"/>
  <c r="F161" i="29"/>
  <c r="E161" i="29"/>
  <c r="G161" i="29"/>
  <c r="L70" i="5"/>
  <c r="I161" i="29"/>
  <c r="J161" i="29"/>
  <c r="H165" i="28"/>
  <c r="N139" i="27"/>
  <c r="O139" i="27"/>
  <c r="K48" i="5"/>
  <c r="M139" i="27"/>
  <c r="Q139" i="27"/>
  <c r="R139" i="27"/>
  <c r="N162" i="27"/>
  <c r="O162" i="27"/>
  <c r="K71" i="5"/>
  <c r="M162" i="27"/>
  <c r="R162" i="27"/>
  <c r="Q162" i="27"/>
  <c r="H80" i="5"/>
  <c r="G171" i="28"/>
  <c r="F171" i="28"/>
  <c r="E171" i="28"/>
  <c r="J171" i="28"/>
  <c r="I171" i="28"/>
  <c r="L49" i="29"/>
  <c r="P144" i="28"/>
  <c r="D27" i="29"/>
  <c r="H118" i="29"/>
  <c r="I19" i="5"/>
  <c r="M110" i="28"/>
  <c r="N110" i="28"/>
  <c r="O110" i="28"/>
  <c r="R110" i="28"/>
  <c r="Q110" i="28"/>
  <c r="I65" i="5"/>
  <c r="O156" i="28"/>
  <c r="N156" i="28"/>
  <c r="M156" i="28"/>
  <c r="R156" i="28"/>
  <c r="Q156" i="28"/>
  <c r="G162" i="27"/>
  <c r="J71" i="5"/>
  <c r="F162" i="27"/>
  <c r="E162" i="27"/>
  <c r="I162" i="27"/>
  <c r="J162" i="27"/>
  <c r="H65" i="5"/>
  <c r="F156" i="28"/>
  <c r="G156" i="28"/>
  <c r="E156" i="28"/>
  <c r="J156" i="28"/>
  <c r="I156" i="28"/>
  <c r="M170" i="28"/>
  <c r="N170" i="28"/>
  <c r="I79" i="5"/>
  <c r="O170" i="28"/>
  <c r="Q170" i="28"/>
  <c r="R170" i="28"/>
  <c r="L31" i="29"/>
  <c r="S122" i="29"/>
  <c r="D75" i="29"/>
  <c r="H166" i="29"/>
  <c r="P138" i="28"/>
  <c r="G138" i="27"/>
  <c r="J47" i="5"/>
  <c r="F138" i="27"/>
  <c r="E138" i="27"/>
  <c r="I138" i="27"/>
  <c r="J138" i="27"/>
  <c r="M63" i="5"/>
  <c r="D68" i="29"/>
  <c r="H159" i="29"/>
  <c r="N146" i="28"/>
  <c r="I55" i="5"/>
  <c r="O146" i="28"/>
  <c r="M146" i="28"/>
  <c r="R146" i="28"/>
  <c r="Q146" i="28"/>
  <c r="E129" i="28"/>
  <c r="F129" i="28"/>
  <c r="H38" i="5"/>
  <c r="G129" i="28"/>
  <c r="I129" i="28"/>
  <c r="J129" i="28"/>
  <c r="J29" i="5"/>
  <c r="E120" i="27"/>
  <c r="F120" i="27"/>
  <c r="G120" i="27"/>
  <c r="I120" i="27"/>
  <c r="J120" i="27"/>
  <c r="H39" i="5"/>
  <c r="E130" i="28"/>
  <c r="F130" i="28"/>
  <c r="G130" i="28"/>
  <c r="J130" i="28"/>
  <c r="I130" i="28"/>
  <c r="H163" i="28"/>
  <c r="S164" i="27"/>
  <c r="L168" i="27"/>
  <c r="E123" i="27"/>
  <c r="J32" i="5"/>
  <c r="G123" i="27"/>
  <c r="F123" i="27"/>
  <c r="J123" i="27"/>
  <c r="I123" i="27"/>
  <c r="K97" i="29"/>
  <c r="D134" i="27"/>
  <c r="L153" i="29"/>
  <c r="S162" i="27"/>
  <c r="M157" i="28"/>
  <c r="I66" i="5"/>
  <c r="N157" i="28"/>
  <c r="O157" i="28"/>
  <c r="R157" i="28"/>
  <c r="Q157" i="28"/>
  <c r="L41" i="29"/>
  <c r="K53" i="5"/>
  <c r="N144" i="27"/>
  <c r="O144" i="27"/>
  <c r="M144" i="27"/>
  <c r="R144" i="27"/>
  <c r="Q144" i="27"/>
  <c r="J52" i="5"/>
  <c r="E143" i="27"/>
  <c r="F143" i="27"/>
  <c r="G143" i="27"/>
  <c r="J143" i="27"/>
  <c r="I143" i="27"/>
  <c r="L23" i="29"/>
  <c r="P114" i="29"/>
  <c r="L43" i="29"/>
  <c r="H69" i="5"/>
  <c r="F160" i="28"/>
  <c r="G160" i="28"/>
  <c r="E160" i="28"/>
  <c r="I160" i="28"/>
  <c r="J160" i="28"/>
  <c r="L44" i="29"/>
  <c r="I36" i="5"/>
  <c r="M127" i="28"/>
  <c r="O127" i="28"/>
  <c r="N127" i="28"/>
  <c r="R127" i="28"/>
  <c r="Q127" i="28"/>
  <c r="K162" i="29"/>
  <c r="G109" i="29"/>
  <c r="F109" i="29"/>
  <c r="E109" i="29"/>
  <c r="L18" i="5"/>
  <c r="J109" i="29"/>
  <c r="I109" i="29"/>
  <c r="N168" i="29"/>
  <c r="M168" i="29"/>
  <c r="O168" i="29"/>
  <c r="M77" i="5"/>
  <c r="Q168" i="29"/>
  <c r="K5" i="5"/>
  <c r="N96" i="27"/>
  <c r="O96" i="27"/>
  <c r="M96" i="27"/>
  <c r="R96" i="27"/>
  <c r="Q96" i="27"/>
  <c r="D100" i="29"/>
  <c r="L105" i="28"/>
  <c r="K132" i="29"/>
  <c r="R168" i="29"/>
  <c r="L142" i="28"/>
  <c r="K37" i="5"/>
  <c r="N128" i="27"/>
  <c r="O128" i="27"/>
  <c r="M128" i="27"/>
  <c r="R128" i="27"/>
  <c r="Q128" i="27"/>
  <c r="D85" i="29"/>
  <c r="K176" i="29"/>
  <c r="K43" i="5"/>
  <c r="N134" i="27"/>
  <c r="O134" i="27"/>
  <c r="M134" i="27"/>
  <c r="R134" i="27"/>
  <c r="Q134" i="27"/>
  <c r="E150" i="28"/>
  <c r="F150" i="28"/>
  <c r="H59" i="5"/>
  <c r="G150" i="28"/>
  <c r="J150" i="28"/>
  <c r="I150" i="28"/>
  <c r="I81" i="5"/>
  <c r="N172" i="28"/>
  <c r="O172" i="28"/>
  <c r="M172" i="28"/>
  <c r="Q172" i="28"/>
  <c r="R172" i="28"/>
  <c r="N109" i="29"/>
  <c r="M109" i="29"/>
  <c r="O109" i="29"/>
  <c r="M18" i="5"/>
  <c r="R109" i="29"/>
  <c r="Q109" i="29"/>
  <c r="S109" i="29"/>
  <c r="D31" i="29"/>
  <c r="K122" i="29"/>
  <c r="L72" i="29"/>
  <c r="P163" i="29"/>
  <c r="L50" i="29"/>
  <c r="P141" i="29"/>
  <c r="D29" i="29"/>
  <c r="H120" i="29"/>
  <c r="O175" i="29"/>
  <c r="N175" i="29"/>
  <c r="M175" i="29"/>
  <c r="M84" i="5"/>
  <c r="Q175" i="29"/>
  <c r="S175" i="29"/>
  <c r="G121" i="29"/>
  <c r="F121" i="29"/>
  <c r="L30" i="5"/>
  <c r="E121" i="29"/>
  <c r="J121" i="29"/>
  <c r="I121" i="29"/>
  <c r="F173" i="29"/>
  <c r="E173" i="29"/>
  <c r="G173" i="29"/>
  <c r="L82" i="5"/>
  <c r="J173" i="29"/>
  <c r="H173" i="29"/>
  <c r="I173" i="29"/>
  <c r="S127" i="28"/>
  <c r="D148" i="27"/>
  <c r="K167" i="29"/>
  <c r="J51" i="5"/>
  <c r="G142" i="27"/>
  <c r="E142" i="27"/>
  <c r="F142" i="27"/>
  <c r="J142" i="27"/>
  <c r="I142" i="27"/>
  <c r="E155" i="27"/>
  <c r="G155" i="27"/>
  <c r="F155" i="27"/>
  <c r="J64" i="5"/>
  <c r="I155" i="27"/>
  <c r="J155" i="27"/>
  <c r="J33" i="5"/>
  <c r="E124" i="27"/>
  <c r="F124" i="27"/>
  <c r="G124" i="27"/>
  <c r="J124" i="27"/>
  <c r="I124" i="27"/>
  <c r="L65" i="29"/>
  <c r="P156" i="29"/>
  <c r="J46" i="5"/>
  <c r="F137" i="27"/>
  <c r="G137" i="27"/>
  <c r="E137" i="27"/>
  <c r="I137" i="27"/>
  <c r="J137" i="27"/>
  <c r="N166" i="27"/>
  <c r="O166" i="27"/>
  <c r="K75" i="5"/>
  <c r="M166" i="27"/>
  <c r="R166" i="27"/>
  <c r="Q166" i="27"/>
  <c r="H63" i="5"/>
  <c r="E154" i="28"/>
  <c r="F154" i="28"/>
  <c r="G154" i="28"/>
  <c r="I154" i="28"/>
  <c r="J154" i="28"/>
  <c r="F145" i="27"/>
  <c r="G145" i="27"/>
  <c r="J54" i="5"/>
  <c r="E145" i="27"/>
  <c r="I145" i="27"/>
  <c r="J145" i="27"/>
  <c r="H53" i="5"/>
  <c r="F144" i="28"/>
  <c r="G144" i="28"/>
  <c r="E144" i="28"/>
  <c r="I144" i="28"/>
  <c r="J144" i="28"/>
  <c r="E158" i="28"/>
  <c r="F158" i="28"/>
  <c r="H67" i="5"/>
  <c r="G158" i="28"/>
  <c r="I158" i="28"/>
  <c r="J158" i="28"/>
  <c r="I27" i="5"/>
  <c r="O118" i="28"/>
  <c r="M118" i="28"/>
  <c r="N118" i="28"/>
  <c r="R118" i="28"/>
  <c r="Q118" i="28"/>
  <c r="D172" i="28"/>
  <c r="M5" i="5"/>
  <c r="O96" i="29"/>
  <c r="N96" i="29"/>
  <c r="M96" i="29"/>
  <c r="R96" i="29"/>
  <c r="D109" i="27"/>
  <c r="D136" i="27"/>
  <c r="S95" i="29"/>
  <c r="L66" i="29"/>
  <c r="P157" i="29"/>
  <c r="J31" i="5"/>
  <c r="G122" i="27"/>
  <c r="F122" i="27"/>
  <c r="E122" i="27"/>
  <c r="J122" i="27"/>
  <c r="I122" i="27"/>
  <c r="M132" i="28"/>
  <c r="I41" i="5"/>
  <c r="N132" i="28"/>
  <c r="O132" i="28"/>
  <c r="R132" i="28"/>
  <c r="Q132" i="28"/>
  <c r="H51" i="5"/>
  <c r="E142" i="28"/>
  <c r="F142" i="28"/>
  <c r="G142" i="28"/>
  <c r="J142" i="28"/>
  <c r="I142" i="28"/>
  <c r="N160" i="27"/>
  <c r="O160" i="27"/>
  <c r="K69" i="5"/>
  <c r="M160" i="27"/>
  <c r="R160" i="27"/>
  <c r="Q160" i="27"/>
  <c r="K28" i="5"/>
  <c r="N119" i="27"/>
  <c r="O119" i="27"/>
  <c r="M119" i="27"/>
  <c r="Q119" i="27"/>
  <c r="R119" i="27"/>
  <c r="H143" i="27"/>
  <c r="N114" i="28"/>
  <c r="I23" i="5"/>
  <c r="O114" i="28"/>
  <c r="M114" i="28"/>
  <c r="R114" i="28"/>
  <c r="Q114" i="28"/>
  <c r="N170" i="27"/>
  <c r="O170" i="27"/>
  <c r="K79" i="5"/>
  <c r="M170" i="27"/>
  <c r="R170" i="27"/>
  <c r="Q170" i="27"/>
  <c r="K58" i="5"/>
  <c r="N149" i="27"/>
  <c r="O149" i="27"/>
  <c r="M149" i="27"/>
  <c r="R149" i="27"/>
  <c r="Q149" i="27"/>
  <c r="H23" i="5"/>
  <c r="E114" i="28"/>
  <c r="F114" i="28"/>
  <c r="G114" i="28"/>
  <c r="I114" i="28"/>
  <c r="J114" i="28"/>
  <c r="D77" i="29"/>
  <c r="H168" i="29"/>
  <c r="G154" i="27"/>
  <c r="J63" i="5"/>
  <c r="F154" i="27"/>
  <c r="E154" i="27"/>
  <c r="I154" i="27"/>
  <c r="J154" i="27"/>
  <c r="H138" i="28"/>
  <c r="D54" i="29"/>
  <c r="H145" i="29"/>
  <c r="J68" i="5"/>
  <c r="E159" i="27"/>
  <c r="F159" i="27"/>
  <c r="G159" i="27"/>
  <c r="I159" i="27"/>
  <c r="J159" i="27"/>
  <c r="N146" i="27"/>
  <c r="O146" i="27"/>
  <c r="K55" i="5"/>
  <c r="M146" i="27"/>
  <c r="R146" i="27"/>
  <c r="Q146" i="27"/>
  <c r="L36" i="29"/>
  <c r="S127" i="29"/>
  <c r="J72" i="5"/>
  <c r="E163" i="27"/>
  <c r="G163" i="27"/>
  <c r="F163" i="27"/>
  <c r="J163" i="27"/>
  <c r="I163" i="27"/>
  <c r="K118" i="27"/>
  <c r="N130" i="29"/>
  <c r="M130" i="29"/>
  <c r="O130" i="29"/>
  <c r="M39" i="5"/>
  <c r="Q130" i="29"/>
  <c r="G126" i="29"/>
  <c r="F126" i="29"/>
  <c r="E126" i="29"/>
  <c r="L35" i="5"/>
  <c r="J126" i="29"/>
  <c r="I126" i="29"/>
  <c r="H134" i="29"/>
  <c r="G175" i="28"/>
  <c r="F175" i="28"/>
  <c r="E175" i="28"/>
  <c r="H84" i="5"/>
  <c r="I175" i="28"/>
  <c r="K110" i="27"/>
  <c r="P168" i="29"/>
  <c r="D167" i="28"/>
  <c r="L108" i="27"/>
  <c r="K112" i="28"/>
  <c r="L103" i="29"/>
  <c r="D103" i="29"/>
  <c r="L142" i="27"/>
  <c r="D108" i="27"/>
  <c r="D153" i="27"/>
  <c r="D121" i="28"/>
  <c r="D167" i="27"/>
  <c r="D146" i="27"/>
  <c r="D177" i="28"/>
  <c r="G153" i="29"/>
  <c r="F153" i="29"/>
  <c r="E153" i="29"/>
  <c r="L62" i="5"/>
  <c r="J153" i="29"/>
  <c r="I153" i="29"/>
  <c r="K155" i="27"/>
  <c r="O112" i="29"/>
  <c r="N112" i="29"/>
  <c r="M112" i="29"/>
  <c r="M21" i="5"/>
  <c r="Q112" i="29"/>
  <c r="K144" i="28"/>
  <c r="M148" i="29"/>
  <c r="O148" i="29"/>
  <c r="N148" i="29"/>
  <c r="M57" i="5"/>
  <c r="R148" i="29"/>
  <c r="Q148" i="29"/>
  <c r="S96" i="27"/>
  <c r="S148" i="29"/>
  <c r="M167" i="29"/>
  <c r="N167" i="29"/>
  <c r="O167" i="29"/>
  <c r="M76" i="5"/>
  <c r="R167" i="29"/>
  <c r="Q167" i="29"/>
  <c r="L71" i="29"/>
  <c r="P162" i="29"/>
  <c r="G135" i="28"/>
  <c r="E135" i="28"/>
  <c r="J135" i="28"/>
  <c r="H41" i="5"/>
  <c r="F132" i="28"/>
  <c r="G132" i="28"/>
  <c r="E132" i="28"/>
  <c r="I132" i="28"/>
  <c r="J132" i="28"/>
  <c r="K19" i="5"/>
  <c r="N110" i="27"/>
  <c r="O110" i="27"/>
  <c r="M110" i="27"/>
  <c r="R110" i="27"/>
  <c r="Q110" i="27"/>
  <c r="K23" i="5"/>
  <c r="N114" i="27"/>
  <c r="O114" i="27"/>
  <c r="M114" i="27"/>
  <c r="R114" i="27"/>
  <c r="Q114" i="27"/>
  <c r="L54" i="29"/>
  <c r="P145" i="29"/>
  <c r="L46" i="29"/>
  <c r="P137" i="29"/>
  <c r="L81" i="29"/>
  <c r="S172" i="29"/>
  <c r="K127" i="28"/>
  <c r="P109" i="29"/>
  <c r="D19" i="29"/>
  <c r="E171" i="27"/>
  <c r="J80" i="5"/>
  <c r="G171" i="27"/>
  <c r="F171" i="27"/>
  <c r="J171" i="27"/>
  <c r="I171" i="27"/>
  <c r="K32" i="5"/>
  <c r="N123" i="27"/>
  <c r="O123" i="27"/>
  <c r="M123" i="27"/>
  <c r="R123" i="27"/>
  <c r="Q123" i="27"/>
  <c r="E174" i="28"/>
  <c r="F174" i="28"/>
  <c r="H83" i="5"/>
  <c r="G174" i="28"/>
  <c r="J174" i="28"/>
  <c r="I174" i="28"/>
  <c r="K31" i="5"/>
  <c r="N122" i="27"/>
  <c r="O122" i="27"/>
  <c r="M122" i="27"/>
  <c r="R122" i="27"/>
  <c r="Q122" i="27"/>
  <c r="I67" i="5"/>
  <c r="M158" i="28"/>
  <c r="N158" i="28"/>
  <c r="O158" i="28"/>
  <c r="Q158" i="28"/>
  <c r="R158" i="28"/>
  <c r="D106" i="28"/>
  <c r="S124" i="29"/>
  <c r="K155" i="28"/>
  <c r="S128" i="27"/>
  <c r="H142" i="27"/>
  <c r="H155" i="27"/>
  <c r="I45" i="5"/>
  <c r="M136" i="28"/>
  <c r="N136" i="28"/>
  <c r="O136" i="28"/>
  <c r="Q136" i="28"/>
  <c r="R136" i="28"/>
  <c r="H27" i="5"/>
  <c r="E118" i="28"/>
  <c r="F118" i="28"/>
  <c r="G118" i="28"/>
  <c r="I118" i="28"/>
  <c r="J118" i="28"/>
  <c r="I32" i="5"/>
  <c r="M123" i="28"/>
  <c r="O123" i="28"/>
  <c r="N123" i="28"/>
  <c r="R123" i="28"/>
  <c r="Q123" i="28"/>
  <c r="L28" i="29"/>
  <c r="P119" i="29"/>
  <c r="L79" i="29"/>
  <c r="K34" i="5"/>
  <c r="N125" i="27"/>
  <c r="O125" i="27"/>
  <c r="M125" i="27"/>
  <c r="R125" i="27"/>
  <c r="Q125" i="27"/>
  <c r="D79" i="29"/>
  <c r="H170" i="29"/>
  <c r="G114" i="27"/>
  <c r="J23" i="5"/>
  <c r="F114" i="27"/>
  <c r="E114" i="27"/>
  <c r="J114" i="27"/>
  <c r="I114" i="27"/>
  <c r="H75" i="5"/>
  <c r="E166" i="28"/>
  <c r="F166" i="28"/>
  <c r="G166" i="28"/>
  <c r="J166" i="28"/>
  <c r="I166" i="28"/>
  <c r="D63" i="29"/>
  <c r="K154" i="29"/>
  <c r="D34" i="29"/>
  <c r="H125" i="29"/>
  <c r="N154" i="28"/>
  <c r="O154" i="28"/>
  <c r="I63" i="5"/>
  <c r="M154" i="28"/>
  <c r="R154" i="28"/>
  <c r="Q154" i="28"/>
  <c r="H127" i="28"/>
  <c r="L38" i="29"/>
  <c r="Q96" i="29"/>
  <c r="K160" i="28"/>
  <c r="S145" i="27"/>
  <c r="H122" i="27"/>
  <c r="D95" i="27"/>
  <c r="L95" i="27"/>
  <c r="P157" i="28"/>
  <c r="D22" i="29"/>
  <c r="H113" i="29"/>
  <c r="P132" i="28"/>
  <c r="I29" i="5"/>
  <c r="M120" i="28"/>
  <c r="N120" i="28"/>
  <c r="O120" i="28"/>
  <c r="Q120" i="28"/>
  <c r="R120" i="28"/>
  <c r="H132" i="27"/>
  <c r="P144" i="27"/>
  <c r="H118" i="27"/>
  <c r="D33" i="29"/>
  <c r="H124" i="29"/>
  <c r="P131" i="28"/>
  <c r="I22" i="5"/>
  <c r="M113" i="28"/>
  <c r="N113" i="28"/>
  <c r="O113" i="28"/>
  <c r="R113" i="28"/>
  <c r="Q113" i="28"/>
  <c r="I37" i="5"/>
  <c r="N128" i="28"/>
  <c r="O128" i="28"/>
  <c r="M128" i="28"/>
  <c r="R128" i="28"/>
  <c r="Q128" i="28"/>
  <c r="N156" i="27"/>
  <c r="O156" i="27"/>
  <c r="K65" i="5"/>
  <c r="M156" i="27"/>
  <c r="Q156" i="27"/>
  <c r="R156" i="27"/>
  <c r="P114" i="28"/>
  <c r="H162" i="28"/>
  <c r="E137" i="28"/>
  <c r="F137" i="28"/>
  <c r="H46" i="5"/>
  <c r="G137" i="28"/>
  <c r="J137" i="28"/>
  <c r="I137" i="28"/>
  <c r="I43" i="5"/>
  <c r="O134" i="28"/>
  <c r="N134" i="28"/>
  <c r="M134" i="28"/>
  <c r="R134" i="28"/>
  <c r="Q134" i="28"/>
  <c r="L34" i="29"/>
  <c r="S125" i="29"/>
  <c r="D69" i="29"/>
  <c r="K160" i="29"/>
  <c r="D14" i="29"/>
  <c r="H105" i="29"/>
  <c r="H168" i="28"/>
  <c r="G166" i="27"/>
  <c r="J75" i="5"/>
  <c r="E166" i="27"/>
  <c r="F166" i="27"/>
  <c r="J166" i="27"/>
  <c r="I166" i="27"/>
  <c r="N138" i="27"/>
  <c r="O138" i="27"/>
  <c r="K47" i="5"/>
  <c r="M138" i="27"/>
  <c r="Q138" i="27"/>
  <c r="R138" i="27"/>
  <c r="G150" i="27"/>
  <c r="J59" i="5"/>
  <c r="E150" i="27"/>
  <c r="F150" i="27"/>
  <c r="J150" i="27"/>
  <c r="I150" i="27"/>
  <c r="H145" i="28"/>
  <c r="N176" i="27"/>
  <c r="O176" i="27"/>
  <c r="M176" i="27"/>
  <c r="K85" i="5"/>
  <c r="Q176" i="27"/>
  <c r="R176" i="27"/>
  <c r="J36" i="5"/>
  <c r="E127" i="27"/>
  <c r="F127" i="27"/>
  <c r="G127" i="27"/>
  <c r="J127" i="27"/>
  <c r="I127" i="27"/>
  <c r="O135" i="28"/>
  <c r="I44" i="5"/>
  <c r="N135" i="28"/>
  <c r="M135" i="28"/>
  <c r="R135" i="28"/>
  <c r="Q135" i="28"/>
  <c r="P118" i="27"/>
  <c r="P127" i="28"/>
  <c r="N165" i="27"/>
  <c r="O165" i="27"/>
  <c r="M165" i="27"/>
  <c r="K74" i="5"/>
  <c r="R165" i="27"/>
  <c r="Q165" i="27"/>
  <c r="K109" i="29"/>
  <c r="K165" i="28"/>
  <c r="L143" i="28"/>
  <c r="S171" i="29"/>
  <c r="K162" i="28"/>
  <c r="S116" i="28"/>
  <c r="H109" i="29"/>
  <c r="K154" i="28"/>
  <c r="D84" i="29"/>
  <c r="H175" i="29"/>
  <c r="D26" i="29"/>
  <c r="H117" i="29"/>
  <c r="K114" i="28"/>
  <c r="S149" i="27"/>
  <c r="K150" i="28"/>
  <c r="D108" i="28"/>
  <c r="O155" i="29"/>
  <c r="N155" i="29"/>
  <c r="M155" i="29"/>
  <c r="M64" i="5"/>
  <c r="Q155" i="29"/>
  <c r="G131" i="28"/>
  <c r="H40" i="5"/>
  <c r="F131" i="28"/>
  <c r="E131" i="28"/>
  <c r="I131" i="28"/>
  <c r="J131" i="28"/>
  <c r="F157" i="29"/>
  <c r="E157" i="29"/>
  <c r="G157" i="29"/>
  <c r="L66" i="5"/>
  <c r="I157" i="29"/>
  <c r="K137" i="27"/>
  <c r="K174" i="27"/>
  <c r="K143" i="28"/>
  <c r="N173" i="29"/>
  <c r="M173" i="29"/>
  <c r="O173" i="29"/>
  <c r="M82" i="5"/>
  <c r="Q173" i="29"/>
  <c r="R173" i="29"/>
  <c r="S173" i="29"/>
  <c r="D107" i="28"/>
  <c r="J49" i="5"/>
  <c r="E140" i="27"/>
  <c r="F140" i="27"/>
  <c r="G140" i="27"/>
  <c r="J140" i="27"/>
  <c r="I140" i="27"/>
  <c r="S134" i="28"/>
  <c r="K117" i="27"/>
  <c r="D152" i="29"/>
  <c r="S120" i="27"/>
  <c r="K124" i="27"/>
  <c r="K142" i="27"/>
  <c r="S140" i="27"/>
  <c r="L155" i="28"/>
  <c r="L151" i="28"/>
  <c r="H112" i="27"/>
  <c r="K135" i="27"/>
  <c r="N150" i="29"/>
  <c r="M150" i="29"/>
  <c r="O150" i="29"/>
  <c r="M59" i="5"/>
  <c r="R150" i="29"/>
  <c r="Q150" i="29"/>
  <c r="L148" i="27"/>
  <c r="K130" i="27"/>
  <c r="L175" i="27"/>
  <c r="S154" i="28"/>
  <c r="S170" i="27"/>
  <c r="L112" i="27"/>
  <c r="L167" i="28"/>
  <c r="G98" i="29"/>
  <c r="L7" i="5"/>
  <c r="F98" i="29"/>
  <c r="E98" i="29"/>
  <c r="J98" i="29"/>
  <c r="I98" i="29"/>
  <c r="L143" i="27"/>
  <c r="J28" i="5"/>
  <c r="E119" i="27"/>
  <c r="F119" i="27"/>
  <c r="G119" i="27"/>
  <c r="J119" i="27"/>
  <c r="I119" i="27"/>
  <c r="S146" i="27"/>
  <c r="H108" i="29"/>
  <c r="D133" i="27"/>
  <c r="H167" i="29"/>
  <c r="S127" i="27"/>
  <c r="S113" i="28"/>
  <c r="K143" i="27"/>
  <c r="D106" i="27"/>
  <c r="D139" i="27"/>
  <c r="K66" i="5"/>
  <c r="N157" i="27"/>
  <c r="O157" i="27"/>
  <c r="M157" i="27"/>
  <c r="Q157" i="27"/>
  <c r="R157" i="27"/>
  <c r="P124" i="27"/>
  <c r="I71" i="5"/>
  <c r="O162" i="28"/>
  <c r="N162" i="28"/>
  <c r="M162" i="28"/>
  <c r="Q162" i="28"/>
  <c r="R162" i="28"/>
  <c r="F141" i="27"/>
  <c r="J50" i="5"/>
  <c r="G141" i="27"/>
  <c r="E141" i="27"/>
  <c r="I141" i="27"/>
  <c r="J141" i="27"/>
  <c r="H132" i="28"/>
  <c r="M174" i="28"/>
  <c r="I83" i="5"/>
  <c r="N174" i="28"/>
  <c r="O174" i="28"/>
  <c r="R174" i="28"/>
  <c r="Q174" i="28"/>
  <c r="H155" i="28"/>
  <c r="K40" i="5"/>
  <c r="N131" i="27"/>
  <c r="O131" i="27"/>
  <c r="M131" i="27"/>
  <c r="R131" i="27"/>
  <c r="Q131" i="27"/>
  <c r="P128" i="27"/>
  <c r="H143" i="28"/>
  <c r="J58" i="5"/>
  <c r="F149" i="27"/>
  <c r="G149" i="27"/>
  <c r="E149" i="27"/>
  <c r="J149" i="27"/>
  <c r="I149" i="27"/>
  <c r="F176" i="28"/>
  <c r="G176" i="28"/>
  <c r="H85" i="5"/>
  <c r="E176" i="28"/>
  <c r="J176" i="28"/>
  <c r="I176" i="28"/>
  <c r="D78" i="29"/>
  <c r="K169" i="29"/>
  <c r="H174" i="27"/>
  <c r="P134" i="27"/>
  <c r="H115" i="27"/>
  <c r="H150" i="28"/>
  <c r="J38" i="5"/>
  <c r="F129" i="27"/>
  <c r="G129" i="27"/>
  <c r="E129" i="27"/>
  <c r="I129" i="27"/>
  <c r="J129" i="27"/>
  <c r="I46" i="5"/>
  <c r="M137" i="28"/>
  <c r="N137" i="28"/>
  <c r="O137" i="28"/>
  <c r="Q137" i="28"/>
  <c r="R137" i="28"/>
  <c r="L97" i="28"/>
  <c r="P172" i="28"/>
  <c r="L130" i="27"/>
  <c r="D109" i="28"/>
  <c r="L105" i="27"/>
  <c r="J22" i="5"/>
  <c r="F113" i="27"/>
  <c r="G113" i="27"/>
  <c r="E113" i="27"/>
  <c r="I113" i="27"/>
  <c r="J113" i="27"/>
  <c r="H31" i="5"/>
  <c r="E122" i="28"/>
  <c r="F122" i="28"/>
  <c r="G122" i="28"/>
  <c r="J122" i="28"/>
  <c r="I122" i="28"/>
  <c r="L73" i="29"/>
  <c r="P164" i="29"/>
  <c r="K41" i="5"/>
  <c r="N132" i="27"/>
  <c r="O132" i="27"/>
  <c r="M132" i="27"/>
  <c r="R132" i="27"/>
  <c r="Q132" i="27"/>
  <c r="E128" i="27"/>
  <c r="J37" i="5"/>
  <c r="F128" i="27"/>
  <c r="G128" i="27"/>
  <c r="J128" i="27"/>
  <c r="I128" i="27"/>
  <c r="H19" i="5"/>
  <c r="E110" i="28"/>
  <c r="F110" i="28"/>
  <c r="G110" i="28"/>
  <c r="J110" i="28"/>
  <c r="I110" i="28"/>
  <c r="I33" i="5"/>
  <c r="M124" i="28"/>
  <c r="O124" i="28"/>
  <c r="N124" i="28"/>
  <c r="R124" i="28"/>
  <c r="Q124" i="28"/>
  <c r="H25" i="5"/>
  <c r="F116" i="28"/>
  <c r="G116" i="28"/>
  <c r="E116" i="28"/>
  <c r="J116" i="28"/>
  <c r="I116" i="28"/>
  <c r="H135" i="27"/>
  <c r="P174" i="27"/>
  <c r="L78" i="29"/>
  <c r="O160" i="28"/>
  <c r="I69" i="5"/>
  <c r="N160" i="28"/>
  <c r="M160" i="28"/>
  <c r="R160" i="28"/>
  <c r="Q160" i="28"/>
  <c r="H176" i="27"/>
  <c r="P145" i="27"/>
  <c r="D83" i="29"/>
  <c r="L75" i="29"/>
  <c r="P166" i="29"/>
  <c r="J69" i="5"/>
  <c r="E160" i="27"/>
  <c r="F160" i="27"/>
  <c r="G160" i="27"/>
  <c r="I160" i="27"/>
  <c r="J160" i="27"/>
  <c r="P141" i="28"/>
  <c r="K63" i="5"/>
  <c r="N154" i="27"/>
  <c r="O154" i="27"/>
  <c r="M154" i="27"/>
  <c r="R154" i="27"/>
  <c r="Q154" i="27"/>
  <c r="J67" i="5"/>
  <c r="G158" i="27"/>
  <c r="E158" i="27"/>
  <c r="F158" i="27"/>
  <c r="I158" i="27"/>
  <c r="J158" i="27"/>
  <c r="H120" i="28"/>
  <c r="S164" i="28"/>
  <c r="P175" i="29"/>
  <c r="K141" i="28"/>
  <c r="K127" i="27"/>
  <c r="L108" i="28"/>
  <c r="K148" i="29"/>
  <c r="H121" i="29"/>
  <c r="K126" i="29"/>
  <c r="D28" i="29"/>
  <c r="K119" i="29"/>
  <c r="E147" i="29"/>
  <c r="G147" i="29"/>
  <c r="F147" i="29"/>
  <c r="L56" i="5"/>
  <c r="J147" i="29"/>
  <c r="I147" i="29"/>
  <c r="S120" i="28"/>
  <c r="S133" i="27"/>
  <c r="D97" i="28"/>
  <c r="S125" i="27"/>
  <c r="D153" i="28"/>
  <c r="D21" i="29"/>
  <c r="H112" i="29"/>
  <c r="K135" i="29"/>
  <c r="O142" i="29"/>
  <c r="M142" i="29"/>
  <c r="N142" i="29"/>
  <c r="M51" i="5"/>
  <c r="R142" i="29"/>
  <c r="Q142" i="29"/>
  <c r="L167" i="27"/>
  <c r="G139" i="29"/>
  <c r="F139" i="29"/>
  <c r="E139" i="29"/>
  <c r="L48" i="5"/>
  <c r="I139" i="29"/>
  <c r="L150" i="28"/>
  <c r="K138" i="28"/>
  <c r="S157" i="28"/>
  <c r="K134" i="29"/>
  <c r="K151" i="29"/>
  <c r="D133" i="28"/>
  <c r="P164" i="27"/>
  <c r="D74" i="29"/>
  <c r="H37" i="5"/>
  <c r="F128" i="28"/>
  <c r="G128" i="28"/>
  <c r="E128" i="28"/>
  <c r="I128" i="28"/>
  <c r="J128" i="28"/>
  <c r="H110" i="27"/>
  <c r="L26" i="29"/>
  <c r="H171" i="28"/>
  <c r="I49" i="5"/>
  <c r="N140" i="28"/>
  <c r="O140" i="28"/>
  <c r="M140" i="28"/>
  <c r="R140" i="28"/>
  <c r="Q140" i="28"/>
  <c r="L53" i="29"/>
  <c r="L45" i="29"/>
  <c r="H124" i="27"/>
  <c r="P123" i="28"/>
  <c r="P119" i="28"/>
  <c r="P156" i="28"/>
  <c r="H137" i="27"/>
  <c r="D65" i="29"/>
  <c r="P166" i="27"/>
  <c r="I31" i="5"/>
  <c r="N122" i="28"/>
  <c r="O122" i="28"/>
  <c r="M122" i="28"/>
  <c r="R122" i="28"/>
  <c r="Q122" i="28"/>
  <c r="M149" i="28"/>
  <c r="N149" i="28"/>
  <c r="I58" i="5"/>
  <c r="O149" i="28"/>
  <c r="Q149" i="28"/>
  <c r="R149" i="28"/>
  <c r="H79" i="5"/>
  <c r="E170" i="28"/>
  <c r="F170" i="28"/>
  <c r="G170" i="28"/>
  <c r="J170" i="28"/>
  <c r="I170" i="28"/>
  <c r="E168" i="27"/>
  <c r="J77" i="5"/>
  <c r="F168" i="27"/>
  <c r="G168" i="27"/>
  <c r="I168" i="27"/>
  <c r="J168" i="27"/>
  <c r="H154" i="28"/>
  <c r="L47" i="29"/>
  <c r="P138" i="29"/>
  <c r="H125" i="28"/>
  <c r="N141" i="27"/>
  <c r="O141" i="27"/>
  <c r="K50" i="5"/>
  <c r="M141" i="27"/>
  <c r="Q141" i="27"/>
  <c r="R141" i="27"/>
  <c r="H145" i="27"/>
  <c r="M176" i="28"/>
  <c r="N176" i="28"/>
  <c r="O176" i="28"/>
  <c r="I85" i="5"/>
  <c r="R176" i="28"/>
  <c r="Q176" i="28"/>
  <c r="D36" i="29"/>
  <c r="K127" i="29"/>
  <c r="D53" i="29"/>
  <c r="L55" i="29"/>
  <c r="F164" i="28"/>
  <c r="H73" i="5"/>
  <c r="G164" i="28"/>
  <c r="E164" i="28"/>
  <c r="J164" i="28"/>
  <c r="I164" i="28"/>
  <c r="D38" i="29"/>
  <c r="K129" i="29"/>
  <c r="N158" i="27"/>
  <c r="O158" i="27"/>
  <c r="K67" i="5"/>
  <c r="M158" i="27"/>
  <c r="Q158" i="27"/>
  <c r="R158" i="27"/>
  <c r="P118" i="28"/>
  <c r="H130" i="28"/>
  <c r="I38" i="5"/>
  <c r="O129" i="28"/>
  <c r="N129" i="28"/>
  <c r="M129" i="28"/>
  <c r="Q129" i="28"/>
  <c r="R129" i="28"/>
  <c r="I74" i="5"/>
  <c r="M165" i="28"/>
  <c r="N165" i="28"/>
  <c r="O165" i="28"/>
  <c r="R165" i="28"/>
  <c r="Q165" i="28"/>
  <c r="D72" i="29"/>
  <c r="K163" i="29"/>
  <c r="K156" i="28"/>
  <c r="K81" i="5"/>
  <c r="N172" i="27"/>
  <c r="O172" i="27"/>
  <c r="M172" i="27"/>
  <c r="Q172" i="27"/>
  <c r="R172" i="27"/>
  <c r="S117" i="27"/>
  <c r="S160" i="28"/>
  <c r="K169" i="28"/>
  <c r="K122" i="27"/>
  <c r="H117" i="27"/>
  <c r="O159" i="29"/>
  <c r="N159" i="29"/>
  <c r="M159" i="29"/>
  <c r="M68" i="5"/>
  <c r="Q159" i="29"/>
  <c r="R159" i="29"/>
  <c r="S118" i="27"/>
  <c r="R155" i="29"/>
  <c r="S125" i="28"/>
  <c r="K170" i="27"/>
  <c r="D121" i="27"/>
  <c r="G136" i="29"/>
  <c r="E136" i="29"/>
  <c r="F136" i="29"/>
  <c r="L45" i="5"/>
  <c r="I136" i="29"/>
  <c r="J136" i="29"/>
  <c r="D95" i="28"/>
  <c r="N95" i="29"/>
  <c r="O95" i="29"/>
  <c r="M95" i="29"/>
  <c r="M4" i="5"/>
  <c r="Q95" i="29"/>
  <c r="E95" i="29"/>
  <c r="L4" i="5"/>
  <c r="F95" i="29"/>
  <c r="G95" i="29"/>
  <c r="I95" i="29"/>
  <c r="K95" i="29"/>
  <c r="J95" i="29"/>
  <c r="J104" i="29"/>
  <c r="E104" i="29"/>
  <c r="F104" i="29"/>
  <c r="I104" i="29"/>
  <c r="L13" i="5"/>
  <c r="G104" i="29"/>
  <c r="F135" i="28"/>
  <c r="H135" i="28"/>
  <c r="I135" i="28"/>
  <c r="D135" i="28"/>
  <c r="P35" i="29"/>
  <c r="P86" i="29"/>
  <c r="L86" i="29"/>
  <c r="K104" i="29"/>
  <c r="M112" i="28"/>
  <c r="P112" i="28"/>
  <c r="N112" i="28"/>
  <c r="O112" i="28"/>
  <c r="R112" i="28"/>
  <c r="I21" i="5"/>
  <c r="S112" i="28"/>
  <c r="Q112" i="28"/>
  <c r="L86" i="27"/>
  <c r="P177" i="27"/>
  <c r="H44" i="5"/>
  <c r="L103" i="27"/>
  <c r="P126" i="27"/>
  <c r="K35" i="5"/>
  <c r="R126" i="27"/>
  <c r="N126" i="27"/>
  <c r="Q126" i="27"/>
  <c r="S126" i="27"/>
  <c r="M126" i="27"/>
  <c r="O126" i="27"/>
  <c r="O141" i="28"/>
  <c r="Q141" i="28"/>
  <c r="D99" i="29"/>
  <c r="S158" i="29"/>
  <c r="K150" i="29"/>
  <c r="P156" i="27"/>
  <c r="K118" i="29"/>
  <c r="L102" i="28"/>
  <c r="S106" i="27"/>
  <c r="N106" i="27"/>
  <c r="Q106" i="27"/>
  <c r="O106" i="27"/>
  <c r="M106" i="27"/>
  <c r="K15" i="5"/>
  <c r="R106" i="27"/>
  <c r="L99" i="28"/>
  <c r="L115" i="28"/>
  <c r="Q102" i="29"/>
  <c r="M102" i="29"/>
  <c r="R102" i="29"/>
  <c r="M11" i="5"/>
  <c r="O102" i="29"/>
  <c r="N102" i="29"/>
  <c r="L102" i="27"/>
  <c r="L106" i="28"/>
  <c r="L99" i="29"/>
  <c r="Q104" i="29"/>
  <c r="M13" i="5"/>
  <c r="N104" i="29"/>
  <c r="R104" i="29"/>
  <c r="M104" i="29"/>
  <c r="O104" i="29"/>
  <c r="L99" i="27"/>
  <c r="D152" i="28"/>
  <c r="K124" i="29"/>
  <c r="L104" i="27"/>
  <c r="L104" i="28"/>
  <c r="L147" i="29"/>
  <c r="K168" i="29"/>
  <c r="S156" i="29"/>
  <c r="K125" i="29"/>
  <c r="S119" i="29"/>
  <c r="H169" i="29"/>
  <c r="P125" i="29"/>
  <c r="S128" i="29"/>
  <c r="S160" i="29"/>
  <c r="S111" i="29"/>
  <c r="S137" i="29"/>
  <c r="K149" i="29"/>
  <c r="K159" i="29"/>
  <c r="H154" i="29"/>
  <c r="L160" i="27"/>
  <c r="K138" i="29"/>
  <c r="L166" i="28"/>
  <c r="D101" i="29"/>
  <c r="L172" i="27"/>
  <c r="K113" i="29"/>
  <c r="H122" i="29"/>
  <c r="L149" i="28"/>
  <c r="L96" i="27"/>
  <c r="H127" i="29"/>
  <c r="D139" i="29"/>
  <c r="K117" i="29"/>
  <c r="P116" i="29"/>
  <c r="L110" i="27"/>
  <c r="L130" i="29"/>
  <c r="S166" i="29"/>
  <c r="P122" i="29"/>
  <c r="L97" i="29"/>
  <c r="D105" i="27"/>
  <c r="L169" i="27"/>
  <c r="K105" i="29"/>
  <c r="D98" i="29"/>
  <c r="L112" i="29"/>
  <c r="S114" i="29"/>
  <c r="L156" i="28"/>
  <c r="L151" i="29"/>
  <c r="D177" i="29"/>
  <c r="D116" i="27"/>
  <c r="D175" i="27"/>
  <c r="L147" i="27"/>
  <c r="D169" i="27"/>
  <c r="L129" i="27"/>
  <c r="S174" i="29"/>
  <c r="K170" i="29"/>
  <c r="H163" i="29"/>
  <c r="L163" i="27"/>
  <c r="L159" i="29"/>
  <c r="D148" i="29"/>
  <c r="L147" i="28"/>
  <c r="S141" i="29"/>
  <c r="H140" i="29"/>
  <c r="P139" i="29"/>
  <c r="S138" i="29"/>
  <c r="S133" i="29"/>
  <c r="H131" i="29"/>
  <c r="L111" i="28"/>
  <c r="L20" i="5"/>
  <c r="G111" i="29"/>
  <c r="F111" i="29"/>
  <c r="I111" i="29"/>
  <c r="H111" i="29"/>
  <c r="E111" i="29"/>
  <c r="J111" i="29"/>
  <c r="L111" i="27"/>
  <c r="D111" i="27"/>
  <c r="M111" i="29"/>
  <c r="N111" i="29"/>
  <c r="O111" i="29"/>
  <c r="R111" i="29"/>
  <c r="M20" i="5"/>
  <c r="Q111" i="29"/>
  <c r="D111" i="28"/>
  <c r="D108" i="29"/>
  <c r="E129" i="29"/>
  <c r="G129" i="29"/>
  <c r="L38" i="5"/>
  <c r="F129" i="29"/>
  <c r="J129" i="29"/>
  <c r="I129" i="29"/>
  <c r="O146" i="29"/>
  <c r="N146" i="29"/>
  <c r="M146" i="29"/>
  <c r="M55" i="5"/>
  <c r="R146" i="29"/>
  <c r="Q146" i="29"/>
  <c r="S146" i="29"/>
  <c r="G174" i="29"/>
  <c r="F174" i="29"/>
  <c r="E174" i="29"/>
  <c r="L83" i="5"/>
  <c r="J174" i="29"/>
  <c r="I174" i="29"/>
  <c r="K174" i="29"/>
  <c r="L150" i="29"/>
  <c r="O170" i="29"/>
  <c r="M170" i="29"/>
  <c r="N170" i="29"/>
  <c r="M79" i="5"/>
  <c r="Q170" i="29"/>
  <c r="R170" i="29"/>
  <c r="S170" i="29"/>
  <c r="P170" i="29"/>
  <c r="D174" i="28"/>
  <c r="D171" i="27"/>
  <c r="D150" i="28"/>
  <c r="M135" i="29"/>
  <c r="O135" i="29"/>
  <c r="N135" i="29"/>
  <c r="M44" i="5"/>
  <c r="R135" i="29"/>
  <c r="Q135" i="29"/>
  <c r="S135" i="29"/>
  <c r="M134" i="29"/>
  <c r="N134" i="29"/>
  <c r="O134" i="29"/>
  <c r="M43" i="5"/>
  <c r="R134" i="29"/>
  <c r="Q134" i="29"/>
  <c r="S134" i="29"/>
  <c r="O132" i="29"/>
  <c r="N132" i="29"/>
  <c r="M132" i="29"/>
  <c r="M41" i="5"/>
  <c r="R132" i="29"/>
  <c r="Q132" i="29"/>
  <c r="S132" i="29"/>
  <c r="O140" i="29"/>
  <c r="M140" i="29"/>
  <c r="N140" i="29"/>
  <c r="M49" i="5"/>
  <c r="R140" i="29"/>
  <c r="Q140" i="29"/>
  <c r="P140" i="29"/>
  <c r="D161" i="29"/>
  <c r="G116" i="29"/>
  <c r="F116" i="29"/>
  <c r="E116" i="29"/>
  <c r="L25" i="5"/>
  <c r="J116" i="29"/>
  <c r="I116" i="29"/>
  <c r="K116" i="29"/>
  <c r="H116" i="29"/>
  <c r="D117" i="28"/>
  <c r="N136" i="29"/>
  <c r="M136" i="29"/>
  <c r="O136" i="29"/>
  <c r="M45" i="5"/>
  <c r="R136" i="29"/>
  <c r="Q136" i="29"/>
  <c r="P136" i="29"/>
  <c r="O169" i="29"/>
  <c r="M169" i="29"/>
  <c r="N169" i="29"/>
  <c r="M78" i="5"/>
  <c r="R169" i="29"/>
  <c r="Q169" i="29"/>
  <c r="P169" i="29"/>
  <c r="F160" i="29"/>
  <c r="E160" i="29"/>
  <c r="G160" i="29"/>
  <c r="L69" i="5"/>
  <c r="J160" i="29"/>
  <c r="I160" i="29"/>
  <c r="D130" i="28"/>
  <c r="G158" i="29"/>
  <c r="F158" i="29"/>
  <c r="E158" i="29"/>
  <c r="L67" i="5"/>
  <c r="J158" i="29"/>
  <c r="I158" i="29"/>
  <c r="D156" i="28"/>
  <c r="L110" i="28"/>
  <c r="L162" i="27"/>
  <c r="S136" i="29"/>
  <c r="L161" i="28"/>
  <c r="N174" i="29"/>
  <c r="M174" i="29"/>
  <c r="O174" i="29"/>
  <c r="M83" i="5"/>
  <c r="Q174" i="29"/>
  <c r="R174" i="29"/>
  <c r="S140" i="29"/>
  <c r="D130" i="27"/>
  <c r="D125" i="27"/>
  <c r="G137" i="29"/>
  <c r="F137" i="29"/>
  <c r="E137" i="29"/>
  <c r="L46" i="5"/>
  <c r="J137" i="29"/>
  <c r="I137" i="29"/>
  <c r="H137" i="29"/>
  <c r="K137" i="29"/>
  <c r="L117" i="28"/>
  <c r="G164" i="29"/>
  <c r="F164" i="29"/>
  <c r="E164" i="29"/>
  <c r="L73" i="5"/>
  <c r="J164" i="29"/>
  <c r="I164" i="29"/>
  <c r="K164" i="29"/>
  <c r="H164" i="29"/>
  <c r="L144" i="28"/>
  <c r="F171" i="29"/>
  <c r="G171" i="29"/>
  <c r="E171" i="29"/>
  <c r="L80" i="5"/>
  <c r="J171" i="29"/>
  <c r="I171" i="29"/>
  <c r="H171" i="29"/>
  <c r="E123" i="29"/>
  <c r="G123" i="29"/>
  <c r="F123" i="29"/>
  <c r="L32" i="5"/>
  <c r="J123" i="29"/>
  <c r="I123" i="29"/>
  <c r="O120" i="29"/>
  <c r="N120" i="29"/>
  <c r="M120" i="29"/>
  <c r="M29" i="5"/>
  <c r="R120" i="29"/>
  <c r="Q120" i="29"/>
  <c r="P120" i="29"/>
  <c r="S120" i="29"/>
  <c r="D168" i="27"/>
  <c r="O144" i="29"/>
  <c r="M144" i="29"/>
  <c r="M53" i="5"/>
  <c r="N144" i="29"/>
  <c r="R144" i="29"/>
  <c r="Q144" i="29"/>
  <c r="G119" i="29"/>
  <c r="F119" i="29"/>
  <c r="L28" i="5"/>
  <c r="E119" i="29"/>
  <c r="J119" i="29"/>
  <c r="I119" i="29"/>
  <c r="L124" i="28"/>
  <c r="L132" i="27"/>
  <c r="L137" i="28"/>
  <c r="D129" i="27"/>
  <c r="D176" i="28"/>
  <c r="L174" i="28"/>
  <c r="D141" i="27"/>
  <c r="L173" i="29"/>
  <c r="K115" i="29"/>
  <c r="G175" i="29"/>
  <c r="F175" i="29"/>
  <c r="E175" i="29"/>
  <c r="L84" i="5"/>
  <c r="I175" i="29"/>
  <c r="K175" i="29"/>
  <c r="H160" i="29"/>
  <c r="M137" i="29"/>
  <c r="O137" i="29"/>
  <c r="N137" i="29"/>
  <c r="M46" i="5"/>
  <c r="R137" i="29"/>
  <c r="Q137" i="29"/>
  <c r="O162" i="29"/>
  <c r="M162" i="29"/>
  <c r="N162" i="29"/>
  <c r="M71" i="5"/>
  <c r="R162" i="29"/>
  <c r="Q162" i="29"/>
  <c r="D142" i="28"/>
  <c r="S169" i="29"/>
  <c r="L175" i="29"/>
  <c r="E120" i="29"/>
  <c r="G120" i="29"/>
  <c r="L29" i="5"/>
  <c r="F120" i="29"/>
  <c r="J120" i="29"/>
  <c r="I120" i="29"/>
  <c r="K120" i="29"/>
  <c r="M163" i="29"/>
  <c r="N163" i="29"/>
  <c r="O163" i="29"/>
  <c r="M72" i="5"/>
  <c r="R163" i="29"/>
  <c r="Q163" i="29"/>
  <c r="S163" i="29"/>
  <c r="L109" i="29"/>
  <c r="L172" i="28"/>
  <c r="K123" i="29"/>
  <c r="D123" i="27"/>
  <c r="K171" i="29"/>
  <c r="H158" i="29"/>
  <c r="G166" i="29"/>
  <c r="F166" i="29"/>
  <c r="E166" i="29"/>
  <c r="L75" i="5"/>
  <c r="J166" i="29"/>
  <c r="I166" i="29"/>
  <c r="L170" i="28"/>
  <c r="G118" i="29"/>
  <c r="E118" i="29"/>
  <c r="L27" i="5"/>
  <c r="F118" i="29"/>
  <c r="J118" i="29"/>
  <c r="I118" i="29"/>
  <c r="K166" i="29"/>
  <c r="D123" i="28"/>
  <c r="L169" i="28"/>
  <c r="L136" i="27"/>
  <c r="L117" i="27"/>
  <c r="O118" i="29"/>
  <c r="N118" i="29"/>
  <c r="M27" i="5"/>
  <c r="M118" i="29"/>
  <c r="Q118" i="29"/>
  <c r="R118" i="29"/>
  <c r="S118" i="29"/>
  <c r="L135" i="27"/>
  <c r="D141" i="28"/>
  <c r="L164" i="28"/>
  <c r="L96" i="28"/>
  <c r="F150" i="29"/>
  <c r="E150" i="29"/>
  <c r="L59" i="5"/>
  <c r="G150" i="29"/>
  <c r="J150" i="29"/>
  <c r="I150" i="29"/>
  <c r="L121" i="29"/>
  <c r="D117" i="27"/>
  <c r="L138" i="28"/>
  <c r="D112" i="28"/>
  <c r="O160" i="29"/>
  <c r="N160" i="29"/>
  <c r="M160" i="29"/>
  <c r="M69" i="5"/>
  <c r="R160" i="29"/>
  <c r="Q160" i="29"/>
  <c r="L174" i="27"/>
  <c r="D115" i="27"/>
  <c r="D174" i="27"/>
  <c r="F143" i="29"/>
  <c r="E143" i="29"/>
  <c r="G143" i="29"/>
  <c r="L52" i="5"/>
  <c r="J143" i="29"/>
  <c r="I143" i="29"/>
  <c r="K143" i="29"/>
  <c r="D138" i="28"/>
  <c r="D113" i="28"/>
  <c r="D149" i="28"/>
  <c r="N113" i="29"/>
  <c r="M113" i="29"/>
  <c r="O113" i="29"/>
  <c r="M22" i="5"/>
  <c r="R113" i="29"/>
  <c r="Q113" i="29"/>
  <c r="P113" i="29"/>
  <c r="S113" i="29"/>
  <c r="O110" i="29"/>
  <c r="M110" i="29"/>
  <c r="M19" i="5"/>
  <c r="N110" i="29"/>
  <c r="R110" i="29"/>
  <c r="Q110" i="29"/>
  <c r="S110" i="29"/>
  <c r="P110" i="29"/>
  <c r="D165" i="28"/>
  <c r="G130" i="29"/>
  <c r="F130" i="29"/>
  <c r="E130" i="29"/>
  <c r="L39" i="5"/>
  <c r="I130" i="29"/>
  <c r="J130" i="29"/>
  <c r="H130" i="29"/>
  <c r="K130" i="29"/>
  <c r="O149" i="29"/>
  <c r="N149" i="29"/>
  <c r="M149" i="29"/>
  <c r="M58" i="5"/>
  <c r="R149" i="29"/>
  <c r="Q149" i="29"/>
  <c r="P149" i="29"/>
  <c r="G128" i="29"/>
  <c r="F128" i="29"/>
  <c r="E128" i="29"/>
  <c r="L37" i="5"/>
  <c r="J128" i="29"/>
  <c r="I128" i="29"/>
  <c r="H128" i="29"/>
  <c r="K128" i="29"/>
  <c r="F144" i="29"/>
  <c r="E144" i="29"/>
  <c r="G144" i="29"/>
  <c r="L53" i="5"/>
  <c r="I144" i="29"/>
  <c r="J144" i="29"/>
  <c r="H144" i="29"/>
  <c r="L142" i="29"/>
  <c r="D147" i="29"/>
  <c r="L155" i="29"/>
  <c r="D118" i="28"/>
  <c r="L148" i="29"/>
  <c r="K144" i="29"/>
  <c r="F115" i="29"/>
  <c r="E115" i="29"/>
  <c r="L24" i="5"/>
  <c r="G115" i="29"/>
  <c r="J115" i="29"/>
  <c r="I115" i="29"/>
  <c r="L116" i="27"/>
  <c r="O131" i="29"/>
  <c r="N131" i="29"/>
  <c r="M131" i="29"/>
  <c r="M40" i="5"/>
  <c r="R131" i="29"/>
  <c r="Q131" i="29"/>
  <c r="S131" i="29"/>
  <c r="P131" i="29"/>
  <c r="L127" i="27"/>
  <c r="L119" i="28"/>
  <c r="F156" i="29"/>
  <c r="E156" i="29"/>
  <c r="G156" i="29"/>
  <c r="L65" i="5"/>
  <c r="J156" i="29"/>
  <c r="I156" i="29"/>
  <c r="K156" i="29"/>
  <c r="L140" i="28"/>
  <c r="L154" i="27"/>
  <c r="D116" i="28"/>
  <c r="D136" i="29"/>
  <c r="L165" i="28"/>
  <c r="L129" i="28"/>
  <c r="L158" i="27"/>
  <c r="H129" i="29"/>
  <c r="D164" i="28"/>
  <c r="P146" i="29"/>
  <c r="E127" i="29"/>
  <c r="F127" i="29"/>
  <c r="L36" i="5"/>
  <c r="G127" i="29"/>
  <c r="I127" i="29"/>
  <c r="J127" i="29"/>
  <c r="M138" i="29"/>
  <c r="N138" i="29"/>
  <c r="M47" i="5"/>
  <c r="O138" i="29"/>
  <c r="R138" i="29"/>
  <c r="Q138" i="29"/>
  <c r="D170" i="28"/>
  <c r="H156" i="29"/>
  <c r="P144" i="29"/>
  <c r="N117" i="29"/>
  <c r="M117" i="29"/>
  <c r="O117" i="29"/>
  <c r="M26" i="5"/>
  <c r="R117" i="29"/>
  <c r="Q117" i="29"/>
  <c r="P117" i="29"/>
  <c r="E165" i="29"/>
  <c r="F165" i="29"/>
  <c r="G165" i="29"/>
  <c r="L74" i="5"/>
  <c r="J165" i="29"/>
  <c r="I165" i="29"/>
  <c r="K165" i="29"/>
  <c r="H165" i="29"/>
  <c r="H119" i="29"/>
  <c r="D160" i="27"/>
  <c r="H174" i="29"/>
  <c r="D128" i="27"/>
  <c r="O164" i="29"/>
  <c r="N164" i="29"/>
  <c r="M164" i="29"/>
  <c r="M73" i="5"/>
  <c r="R164" i="29"/>
  <c r="Q164" i="29"/>
  <c r="S164" i="29"/>
  <c r="E169" i="29"/>
  <c r="F169" i="29"/>
  <c r="G169" i="29"/>
  <c r="L78" i="5"/>
  <c r="I169" i="29"/>
  <c r="J169" i="29"/>
  <c r="L157" i="27"/>
  <c r="K158" i="29"/>
  <c r="D157" i="29"/>
  <c r="D131" i="28"/>
  <c r="G117" i="29"/>
  <c r="F117" i="29"/>
  <c r="L26" i="5"/>
  <c r="E117" i="29"/>
  <c r="J117" i="29"/>
  <c r="I117" i="29"/>
  <c r="S117" i="29"/>
  <c r="L135" i="28"/>
  <c r="D127" i="27"/>
  <c r="D150" i="27"/>
  <c r="D166" i="27"/>
  <c r="L134" i="28"/>
  <c r="L120" i="28"/>
  <c r="G113" i="29"/>
  <c r="F113" i="29"/>
  <c r="L22" i="5"/>
  <c r="E113" i="29"/>
  <c r="J113" i="29"/>
  <c r="I113" i="29"/>
  <c r="L158" i="28"/>
  <c r="L122" i="27"/>
  <c r="L123" i="27"/>
  <c r="S144" i="29"/>
  <c r="D175" i="28"/>
  <c r="D163" i="27"/>
  <c r="E145" i="29"/>
  <c r="F145" i="29"/>
  <c r="G145" i="29"/>
  <c r="L54" i="5"/>
  <c r="J145" i="29"/>
  <c r="I145" i="29"/>
  <c r="K145" i="29"/>
  <c r="D154" i="27"/>
  <c r="L170" i="27"/>
  <c r="D144" i="28"/>
  <c r="D137" i="27"/>
  <c r="S162" i="29"/>
  <c r="G176" i="29"/>
  <c r="F176" i="29"/>
  <c r="E176" i="29"/>
  <c r="L85" i="5"/>
  <c r="J176" i="29"/>
  <c r="I176" i="29"/>
  <c r="H176" i="29"/>
  <c r="P135" i="29"/>
  <c r="D160" i="28"/>
  <c r="P134" i="29"/>
  <c r="D143" i="27"/>
  <c r="L144" i="27"/>
  <c r="P132" i="29"/>
  <c r="D162" i="28"/>
  <c r="D115" i="28"/>
  <c r="L120" i="27"/>
  <c r="O165" i="29"/>
  <c r="M165" i="29"/>
  <c r="N165" i="29"/>
  <c r="M74" i="5"/>
  <c r="R165" i="29"/>
  <c r="Q165" i="29"/>
  <c r="P165" i="29"/>
  <c r="S165" i="29"/>
  <c r="L164" i="27"/>
  <c r="D135" i="27"/>
  <c r="D97" i="29"/>
  <c r="D112" i="27"/>
  <c r="D134" i="29"/>
  <c r="L118" i="27"/>
  <c r="L131" i="28"/>
  <c r="L156" i="27"/>
  <c r="N116" i="29"/>
  <c r="M116" i="29"/>
  <c r="O116" i="29"/>
  <c r="M25" i="5"/>
  <c r="Q116" i="29"/>
  <c r="R116" i="29"/>
  <c r="L128" i="28"/>
  <c r="L113" i="28"/>
  <c r="F142" i="29"/>
  <c r="E142" i="29"/>
  <c r="G142" i="29"/>
  <c r="L51" i="5"/>
  <c r="J142" i="29"/>
  <c r="I142" i="29"/>
  <c r="O129" i="29"/>
  <c r="N129" i="29"/>
  <c r="M129" i="29"/>
  <c r="M38" i="5"/>
  <c r="R129" i="29"/>
  <c r="Q129" i="29"/>
  <c r="L154" i="28"/>
  <c r="G125" i="29"/>
  <c r="F125" i="29"/>
  <c r="E125" i="29"/>
  <c r="L34" i="5"/>
  <c r="I125" i="29"/>
  <c r="J125" i="29"/>
  <c r="D166" i="28"/>
  <c r="D114" i="27"/>
  <c r="G170" i="29"/>
  <c r="F170" i="29"/>
  <c r="E170" i="29"/>
  <c r="L79" i="5"/>
  <c r="I170" i="29"/>
  <c r="J170" i="29"/>
  <c r="L125" i="27"/>
  <c r="L123" i="28"/>
  <c r="L136" i="28"/>
  <c r="G110" i="29"/>
  <c r="F110" i="29"/>
  <c r="L19" i="5"/>
  <c r="E110" i="29"/>
  <c r="J110" i="29"/>
  <c r="I110" i="29"/>
  <c r="O172" i="29"/>
  <c r="N172" i="29"/>
  <c r="M172" i="29"/>
  <c r="M81" i="5"/>
  <c r="R172" i="29"/>
  <c r="Q172" i="29"/>
  <c r="L167" i="29"/>
  <c r="D153" i="29"/>
  <c r="D126" i="29"/>
  <c r="P127" i="29"/>
  <c r="D114" i="28"/>
  <c r="L149" i="27"/>
  <c r="L114" i="28"/>
  <c r="L132" i="28"/>
  <c r="M157" i="29"/>
  <c r="N157" i="29"/>
  <c r="O157" i="29"/>
  <c r="M66" i="5"/>
  <c r="R157" i="29"/>
  <c r="Q157" i="29"/>
  <c r="D145" i="27"/>
  <c r="D154" i="28"/>
  <c r="L166" i="27"/>
  <c r="D124" i="27"/>
  <c r="O141" i="29"/>
  <c r="N141" i="29"/>
  <c r="M50" i="5"/>
  <c r="M141" i="29"/>
  <c r="R141" i="29"/>
  <c r="Q141" i="29"/>
  <c r="F122" i="29"/>
  <c r="E122" i="29"/>
  <c r="G122" i="29"/>
  <c r="L31" i="5"/>
  <c r="J122" i="29"/>
  <c r="I122" i="29"/>
  <c r="L134" i="27"/>
  <c r="L128" i="27"/>
  <c r="L168" i="29"/>
  <c r="M114" i="29"/>
  <c r="M23" i="5"/>
  <c r="O114" i="29"/>
  <c r="N114" i="29"/>
  <c r="R114" i="29"/>
  <c r="Q114" i="29"/>
  <c r="L157" i="28"/>
  <c r="D129" i="28"/>
  <c r="E159" i="29"/>
  <c r="G159" i="29"/>
  <c r="F159" i="29"/>
  <c r="L68" i="5"/>
  <c r="J159" i="29"/>
  <c r="I159" i="29"/>
  <c r="D138" i="27"/>
  <c r="M122" i="29"/>
  <c r="O122" i="29"/>
  <c r="N122" i="29"/>
  <c r="M31" i="5"/>
  <c r="R122" i="29"/>
  <c r="Q122" i="29"/>
  <c r="N123" i="29"/>
  <c r="M123" i="29"/>
  <c r="M32" i="5"/>
  <c r="O123" i="29"/>
  <c r="R123" i="29"/>
  <c r="Q123" i="29"/>
  <c r="D171" i="28"/>
  <c r="L139" i="27"/>
  <c r="S123" i="29"/>
  <c r="K142" i="29"/>
  <c r="D119" i="28"/>
  <c r="N158" i="29"/>
  <c r="M158" i="29"/>
  <c r="O158" i="29"/>
  <c r="M67" i="5"/>
  <c r="R158" i="29"/>
  <c r="Q158" i="29"/>
  <c r="D151" i="29"/>
  <c r="L113" i="27"/>
  <c r="F135" i="29"/>
  <c r="E135" i="29"/>
  <c r="G135" i="29"/>
  <c r="L44" i="5"/>
  <c r="J135" i="29"/>
  <c r="I135" i="29"/>
  <c r="F131" i="29"/>
  <c r="E131" i="29"/>
  <c r="G131" i="29"/>
  <c r="L40" i="5"/>
  <c r="J131" i="29"/>
  <c r="I131" i="29"/>
  <c r="L137" i="27"/>
  <c r="G114" i="29"/>
  <c r="F114" i="29"/>
  <c r="L23" i="5"/>
  <c r="E114" i="29"/>
  <c r="J114" i="29"/>
  <c r="I114" i="29"/>
  <c r="L125" i="28"/>
  <c r="L116" i="28"/>
  <c r="D124" i="28"/>
  <c r="L140" i="27"/>
  <c r="L171" i="29"/>
  <c r="L143" i="29"/>
  <c r="D159" i="28"/>
  <c r="F140" i="29"/>
  <c r="E140" i="29"/>
  <c r="G140" i="29"/>
  <c r="L49" i="5"/>
  <c r="I140" i="29"/>
  <c r="J140" i="29"/>
  <c r="D120" i="28"/>
  <c r="D144" i="27"/>
  <c r="L141" i="28"/>
  <c r="L139" i="28"/>
  <c r="L133" i="27"/>
  <c r="D169" i="28"/>
  <c r="E155" i="29"/>
  <c r="G155" i="29"/>
  <c r="F155" i="29"/>
  <c r="L64" i="5"/>
  <c r="I155" i="29"/>
  <c r="J155" i="29"/>
  <c r="D127" i="28"/>
  <c r="D125" i="28"/>
  <c r="D176" i="27"/>
  <c r="O124" i="29"/>
  <c r="N124" i="29"/>
  <c r="M33" i="5"/>
  <c r="M124" i="29"/>
  <c r="Q124" i="29"/>
  <c r="R124" i="29"/>
  <c r="O161" i="29"/>
  <c r="N161" i="29"/>
  <c r="M161" i="29"/>
  <c r="M70" i="5"/>
  <c r="R161" i="29"/>
  <c r="Q161" i="29"/>
  <c r="E132" i="29"/>
  <c r="L41" i="5"/>
  <c r="G132" i="29"/>
  <c r="F132" i="29"/>
  <c r="J132" i="29"/>
  <c r="I132" i="29"/>
  <c r="D167" i="29"/>
  <c r="K114" i="29"/>
  <c r="D168" i="28"/>
  <c r="F162" i="29"/>
  <c r="E162" i="29"/>
  <c r="G162" i="29"/>
  <c r="L71" i="5"/>
  <c r="J162" i="29"/>
  <c r="I162" i="29"/>
  <c r="O128" i="29"/>
  <c r="N128" i="29"/>
  <c r="M37" i="5"/>
  <c r="M128" i="29"/>
  <c r="R128" i="29"/>
  <c r="Q128" i="29"/>
  <c r="F163" i="29"/>
  <c r="E163" i="29"/>
  <c r="G163" i="29"/>
  <c r="L72" i="5"/>
  <c r="J163" i="29"/>
  <c r="I163" i="29"/>
  <c r="L176" i="28"/>
  <c r="L141" i="27"/>
  <c r="L122" i="28"/>
  <c r="D128" i="28"/>
  <c r="E112" i="29"/>
  <c r="L21" i="5"/>
  <c r="F112" i="29"/>
  <c r="G112" i="29"/>
  <c r="I112" i="29"/>
  <c r="J112" i="29"/>
  <c r="D158" i="27"/>
  <c r="O166" i="29"/>
  <c r="N166" i="29"/>
  <c r="M166" i="29"/>
  <c r="M75" i="5"/>
  <c r="R166" i="29"/>
  <c r="Q166" i="29"/>
  <c r="L160" i="28"/>
  <c r="D110" i="28"/>
  <c r="D122" i="28"/>
  <c r="D113" i="27"/>
  <c r="D149" i="27"/>
  <c r="L131" i="27"/>
  <c r="L162" i="28"/>
  <c r="D119" i="27"/>
  <c r="D140" i="27"/>
  <c r="L165" i="27"/>
  <c r="L176" i="27"/>
  <c r="L138" i="27"/>
  <c r="E105" i="29"/>
  <c r="F105" i="29"/>
  <c r="L14" i="5"/>
  <c r="G105" i="29"/>
  <c r="J105" i="29"/>
  <c r="I105" i="29"/>
  <c r="N125" i="29"/>
  <c r="M125" i="29"/>
  <c r="O125" i="29"/>
  <c r="M34" i="5"/>
  <c r="R125" i="29"/>
  <c r="Q125" i="29"/>
  <c r="D137" i="28"/>
  <c r="F124" i="29"/>
  <c r="E124" i="29"/>
  <c r="G124" i="29"/>
  <c r="L33" i="5"/>
  <c r="J124" i="29"/>
  <c r="I124" i="29"/>
  <c r="P129" i="29"/>
  <c r="E154" i="29"/>
  <c r="G154" i="29"/>
  <c r="F154" i="29"/>
  <c r="L63" i="5"/>
  <c r="J154" i="29"/>
  <c r="I154" i="29"/>
  <c r="O119" i="29"/>
  <c r="N119" i="29"/>
  <c r="M119" i="29"/>
  <c r="M28" i="5"/>
  <c r="R119" i="29"/>
  <c r="Q119" i="29"/>
  <c r="H110" i="29"/>
  <c r="P172" i="29"/>
  <c r="O145" i="29"/>
  <c r="N145" i="29"/>
  <c r="M54" i="5"/>
  <c r="M145" i="29"/>
  <c r="R145" i="29"/>
  <c r="Q145" i="29"/>
  <c r="L114" i="27"/>
  <c r="D132" i="28"/>
  <c r="O127" i="29"/>
  <c r="N127" i="29"/>
  <c r="M127" i="29"/>
  <c r="M36" i="5"/>
  <c r="R127" i="29"/>
  <c r="Q127" i="29"/>
  <c r="L146" i="27"/>
  <c r="D159" i="27"/>
  <c r="G168" i="29"/>
  <c r="F168" i="29"/>
  <c r="E168" i="29"/>
  <c r="L77" i="5"/>
  <c r="J168" i="29"/>
  <c r="I168" i="29"/>
  <c r="L119" i="27"/>
  <c r="D122" i="27"/>
  <c r="L96" i="29"/>
  <c r="L118" i="28"/>
  <c r="D158" i="28"/>
  <c r="O156" i="29"/>
  <c r="N156" i="29"/>
  <c r="M156" i="29"/>
  <c r="M65" i="5"/>
  <c r="R156" i="29"/>
  <c r="Q156" i="29"/>
  <c r="D155" i="27"/>
  <c r="D142" i="27"/>
  <c r="D173" i="29"/>
  <c r="D121" i="29"/>
  <c r="D109" i="29"/>
  <c r="L127" i="28"/>
  <c r="K110" i="29"/>
  <c r="D120" i="27"/>
  <c r="L146" i="28"/>
  <c r="D162" i="27"/>
  <c r="D140" i="28"/>
  <c r="D172" i="29"/>
  <c r="L163" i="28"/>
  <c r="L161" i="27"/>
  <c r="F141" i="29"/>
  <c r="E141" i="29"/>
  <c r="G141" i="29"/>
  <c r="L50" i="5"/>
  <c r="J141" i="29"/>
  <c r="I141" i="29"/>
  <c r="M139" i="29"/>
  <c r="O139" i="29"/>
  <c r="N139" i="29"/>
  <c r="M48" i="5"/>
  <c r="Q139" i="29"/>
  <c r="R139" i="29"/>
  <c r="L108" i="29"/>
  <c r="D170" i="27"/>
  <c r="L145" i="28"/>
  <c r="L133" i="28"/>
  <c r="L105" i="29"/>
  <c r="D133" i="29"/>
  <c r="D106" i="29"/>
  <c r="K112" i="29"/>
  <c r="D164" i="27"/>
  <c r="G138" i="29"/>
  <c r="F138" i="29"/>
  <c r="E138" i="29"/>
  <c r="L47" i="5"/>
  <c r="J138" i="29"/>
  <c r="I138" i="29"/>
  <c r="D105" i="28"/>
  <c r="D163" i="28"/>
  <c r="D146" i="29"/>
  <c r="D107" i="29"/>
  <c r="D156" i="27"/>
  <c r="D165" i="27"/>
  <c r="D143" i="28"/>
  <c r="H155" i="29"/>
  <c r="N133" i="29"/>
  <c r="M133" i="29"/>
  <c r="O133" i="29"/>
  <c r="M42" i="5"/>
  <c r="R133" i="29"/>
  <c r="Q133" i="29"/>
  <c r="D131" i="27"/>
  <c r="D110" i="27"/>
  <c r="S157" i="29"/>
  <c r="K141" i="29"/>
  <c r="L145" i="27"/>
  <c r="P124" i="29"/>
  <c r="P161" i="29"/>
  <c r="D155" i="28"/>
  <c r="H132" i="29"/>
  <c r="L124" i="27"/>
  <c r="S129" i="29"/>
  <c r="S145" i="29"/>
  <c r="D145" i="28"/>
  <c r="E149" i="29"/>
  <c r="G149" i="29"/>
  <c r="F149" i="29"/>
  <c r="L58" i="5"/>
  <c r="J149" i="29"/>
  <c r="I149" i="29"/>
  <c r="D118" i="27"/>
  <c r="D132" i="27"/>
  <c r="L95" i="29"/>
  <c r="D95" i="29"/>
  <c r="P177" i="29"/>
  <c r="M86" i="5"/>
  <c r="N177" i="29"/>
  <c r="R177" i="29"/>
  <c r="M177" i="29"/>
  <c r="Q177" i="29"/>
  <c r="O177" i="29"/>
  <c r="S177" i="29"/>
  <c r="N177" i="27"/>
  <c r="R177" i="27"/>
  <c r="O177" i="27"/>
  <c r="Q177" i="27"/>
  <c r="S177" i="27"/>
  <c r="M177" i="27"/>
  <c r="K86" i="5"/>
  <c r="L112" i="28"/>
  <c r="S177" i="28"/>
  <c r="M177" i="28"/>
  <c r="Q177" i="28"/>
  <c r="I86" i="5"/>
  <c r="R177" i="28"/>
  <c r="O177" i="28"/>
  <c r="N177" i="28"/>
  <c r="L126" i="27"/>
  <c r="L35" i="29"/>
  <c r="P126" i="29"/>
  <c r="D104" i="29"/>
  <c r="P177" i="28"/>
  <c r="P126" i="28"/>
  <c r="I35" i="5"/>
  <c r="R126" i="28"/>
  <c r="N126" i="28"/>
  <c r="Q126" i="28"/>
  <c r="M126" i="28"/>
  <c r="O126" i="28"/>
  <c r="S126" i="28"/>
  <c r="L106" i="27"/>
  <c r="L102" i="29"/>
  <c r="L104" i="29"/>
  <c r="D138" i="29"/>
  <c r="L158" i="29"/>
  <c r="L164" i="29"/>
  <c r="D127" i="29"/>
  <c r="L160" i="29"/>
  <c r="L118" i="29"/>
  <c r="D168" i="29"/>
  <c r="L127" i="29"/>
  <c r="L166" i="29"/>
  <c r="D125" i="29"/>
  <c r="D175" i="29"/>
  <c r="D170" i="29"/>
  <c r="L145" i="29"/>
  <c r="L137" i="29"/>
  <c r="L119" i="29"/>
  <c r="L111" i="29"/>
  <c r="D111" i="29"/>
  <c r="D145" i="29"/>
  <c r="L149" i="29"/>
  <c r="L136" i="29"/>
  <c r="D149" i="29"/>
  <c r="L114" i="29"/>
  <c r="D113" i="29"/>
  <c r="L131" i="29"/>
  <c r="D115" i="29"/>
  <c r="D128" i="29"/>
  <c r="D118" i="29"/>
  <c r="D120" i="29"/>
  <c r="L162" i="29"/>
  <c r="D164" i="29"/>
  <c r="L169" i="29"/>
  <c r="L140" i="29"/>
  <c r="L170" i="29"/>
  <c r="D135" i="29"/>
  <c r="D130" i="29"/>
  <c r="D143" i="29"/>
  <c r="D116" i="29"/>
  <c r="L134" i="29"/>
  <c r="L139" i="29"/>
  <c r="D105" i="29"/>
  <c r="D132" i="29"/>
  <c r="D159" i="29"/>
  <c r="D122" i="29"/>
  <c r="D141" i="29"/>
  <c r="L156" i="29"/>
  <c r="L125" i="29"/>
  <c r="D112" i="29"/>
  <c r="L124" i="29"/>
  <c r="D155" i="29"/>
  <c r="D131" i="29"/>
  <c r="L122" i="29"/>
  <c r="L157" i="29"/>
  <c r="L172" i="29"/>
  <c r="D176" i="29"/>
  <c r="D117" i="29"/>
  <c r="D165" i="29"/>
  <c r="L138" i="29"/>
  <c r="D144" i="29"/>
  <c r="L110" i="29"/>
  <c r="L113" i="29"/>
  <c r="L163" i="29"/>
  <c r="D137" i="29"/>
  <c r="D158" i="29"/>
  <c r="D160" i="29"/>
  <c r="L129" i="29"/>
  <c r="L117" i="29"/>
  <c r="D156" i="29"/>
  <c r="D171" i="29"/>
  <c r="L174" i="29"/>
  <c r="D174" i="29"/>
  <c r="D154" i="29"/>
  <c r="L161" i="29"/>
  <c r="D140" i="29"/>
  <c r="D114" i="29"/>
  <c r="L141" i="29"/>
  <c r="L133" i="29"/>
  <c r="D124" i="29"/>
  <c r="D163" i="29"/>
  <c r="L128" i="29"/>
  <c r="D162" i="29"/>
  <c r="L123" i="29"/>
  <c r="D110" i="29"/>
  <c r="D142" i="29"/>
  <c r="L116" i="29"/>
  <c r="L165" i="29"/>
  <c r="D169" i="29"/>
  <c r="D150" i="29"/>
  <c r="D166" i="29"/>
  <c r="D119" i="29"/>
  <c r="L144" i="29"/>
  <c r="L120" i="29"/>
  <c r="D123" i="29"/>
  <c r="L132" i="29"/>
  <c r="L135" i="29"/>
  <c r="L146" i="29"/>
  <c r="D129" i="29"/>
  <c r="L126" i="28"/>
  <c r="L177" i="28"/>
  <c r="L177" i="27"/>
  <c r="S126" i="29"/>
  <c r="O126" i="29"/>
  <c r="R126" i="29"/>
  <c r="N126" i="29"/>
  <c r="M35" i="5"/>
  <c r="Q126" i="29"/>
  <c r="M126" i="29"/>
  <c r="L177" i="29"/>
  <c r="L126" i="29"/>
</calcChain>
</file>

<file path=xl/sharedStrings.xml><?xml version="1.0" encoding="utf-8"?>
<sst xmlns="http://schemas.openxmlformats.org/spreadsheetml/2006/main" count="2614" uniqueCount="799">
  <si>
    <t>Stoff</t>
  </si>
  <si>
    <t>Organisk eller uorganisk</t>
  </si>
  <si>
    <t>Henry</t>
  </si>
  <si>
    <t>Koc (l/kg)</t>
  </si>
  <si>
    <t>BCF fisk</t>
  </si>
  <si>
    <t>1,1,1-trikloretan</t>
  </si>
  <si>
    <t>organisk</t>
  </si>
  <si>
    <t>1,2,4,5-tetraklorbensen</t>
  </si>
  <si>
    <t>1,2,4-triklorbensen</t>
  </si>
  <si>
    <t>1,2-dibrometan</t>
  </si>
  <si>
    <t>1,2-diklorbensen</t>
  </si>
  <si>
    <t>1,4-diklorbensen</t>
  </si>
  <si>
    <t>Alifater  C5-C6</t>
  </si>
  <si>
    <t>Alifater &gt; C6-C8</t>
  </si>
  <si>
    <t>Alifater &gt; C8-C10</t>
  </si>
  <si>
    <t>Alifater &gt;C10-C12</t>
  </si>
  <si>
    <t>Arsen</t>
  </si>
  <si>
    <t>uorganisk</t>
  </si>
  <si>
    <t>i.r.</t>
  </si>
  <si>
    <t>Bensen</t>
  </si>
  <si>
    <t>Benso(a)pyren</t>
  </si>
  <si>
    <t>Bly</t>
  </si>
  <si>
    <t>Cyanid fri</t>
  </si>
  <si>
    <t>DDT</t>
  </si>
  <si>
    <t>Diklormetan</t>
  </si>
  <si>
    <t>Etylbensen</t>
  </si>
  <si>
    <t>Fluoranten</t>
  </si>
  <si>
    <t>Fluoren</t>
  </si>
  <si>
    <t>Heksaklorbensen</t>
  </si>
  <si>
    <t>Kadmium</t>
  </si>
  <si>
    <t>Kobber</t>
  </si>
  <si>
    <t>Krom (III)</t>
  </si>
  <si>
    <t>Kvikksølv</t>
  </si>
  <si>
    <t>Lindan</t>
  </si>
  <si>
    <t>Monoklorbensen</t>
  </si>
  <si>
    <t>MTBE</t>
  </si>
  <si>
    <t>Naftalen</t>
  </si>
  <si>
    <t>Nikkel</t>
  </si>
  <si>
    <t>PAH totalt</t>
  </si>
  <si>
    <t>PCB CAS1336-36-3</t>
  </si>
  <si>
    <t>Pentaklorbensen</t>
  </si>
  <si>
    <t>Pentaklorfenol</t>
  </si>
  <si>
    <t>Pyrene</t>
  </si>
  <si>
    <t>Sink</t>
  </si>
  <si>
    <t>Tetraetylbly</t>
  </si>
  <si>
    <t>Tetrakloreten</t>
  </si>
  <si>
    <t>Toluen</t>
  </si>
  <si>
    <t>Trikloreten</t>
  </si>
  <si>
    <t>Triklormetan</t>
  </si>
  <si>
    <t>Xylen</t>
  </si>
  <si>
    <t>Vanninnhold i jord</t>
  </si>
  <si>
    <t>l vann/l jord</t>
  </si>
  <si>
    <t>Luftinnhold i jord</t>
  </si>
  <si>
    <t>l luft/l jord</t>
  </si>
  <si>
    <t>Jordas tetthet</t>
  </si>
  <si>
    <t>kg/l jord</t>
  </si>
  <si>
    <t>Fraksjon organisk karbon i jord</t>
  </si>
  <si>
    <t>Jorda porøsitet</t>
  </si>
  <si>
    <t>e</t>
  </si>
  <si>
    <t>m/s</t>
  </si>
  <si>
    <t>k</t>
  </si>
  <si>
    <t>m/år</t>
  </si>
  <si>
    <t>Innvendig volum av huset</t>
  </si>
  <si>
    <t>Areal under huset</t>
  </si>
  <si>
    <t>A</t>
  </si>
  <si>
    <t>Utskiftingshastighet for luft i huset</t>
  </si>
  <si>
    <t>l</t>
  </si>
  <si>
    <t>Z</t>
  </si>
  <si>
    <t xml:space="preserve">m </t>
  </si>
  <si>
    <t>Data brukt til beregning av konsentrasjon i grunnvann</t>
  </si>
  <si>
    <t>Avstand til brønn</t>
  </si>
  <si>
    <t>X</t>
  </si>
  <si>
    <t>m</t>
  </si>
  <si>
    <t>Lengden av det forurensende området  i gunnvannsstrømmens retning</t>
  </si>
  <si>
    <t>I</t>
  </si>
  <si>
    <t>Hydraulisk gradient</t>
  </si>
  <si>
    <t>i</t>
  </si>
  <si>
    <t>m/m</t>
  </si>
  <si>
    <t>Tykkelsen av akviferen</t>
  </si>
  <si>
    <t>Tykkelsen av blandingssonen i akviferen</t>
  </si>
  <si>
    <t>DFgw</t>
  </si>
  <si>
    <t>1/DFgw</t>
  </si>
  <si>
    <t>Data brukt til beregning av konsentrasjon i overflatevann</t>
  </si>
  <si>
    <t>Vannføring i overflatevann</t>
  </si>
  <si>
    <t>Fortynningsfaktor fra grunnvann til overflatevann</t>
  </si>
  <si>
    <t>1/DFsw</t>
  </si>
  <si>
    <t>Voksne</t>
  </si>
  <si>
    <t>Barn</t>
  </si>
  <si>
    <t>mg/d</t>
  </si>
  <si>
    <t>mg/kg.d</t>
  </si>
  <si>
    <t>Integrert livstids inntak av jord</t>
  </si>
  <si>
    <t>Hudkontakt med jord og støv:</t>
  </si>
  <si>
    <t>Innånding av støv:</t>
  </si>
  <si>
    <t>Integrert livstids innånding</t>
  </si>
  <si>
    <t>l/d</t>
  </si>
  <si>
    <t>l/kg.d</t>
  </si>
  <si>
    <t xml:space="preserve">Integrert livstids inntak </t>
  </si>
  <si>
    <t>kg/d</t>
  </si>
  <si>
    <t>kg/kg.d</t>
  </si>
  <si>
    <t>kg</t>
  </si>
  <si>
    <t>Alder</t>
  </si>
  <si>
    <t>0-6</t>
  </si>
  <si>
    <t>7-64</t>
  </si>
  <si>
    <t>år</t>
  </si>
  <si>
    <t>Total eksponeringstid</t>
  </si>
  <si>
    <t>BCF stengel</t>
  </si>
  <si>
    <t>BCF rot</t>
  </si>
  <si>
    <t xml:space="preserve">Stoff </t>
  </si>
  <si>
    <t xml:space="preserve">Parametre </t>
  </si>
  <si>
    <t>Symbol</t>
  </si>
  <si>
    <t>Standard verdi</t>
  </si>
  <si>
    <t>Enhet</t>
  </si>
  <si>
    <r>
      <t>DI</t>
    </r>
    <r>
      <rPr>
        <vertAlign val="subscript"/>
        <sz val="10"/>
        <rFont val="Arial"/>
        <family val="2"/>
      </rPr>
      <t>is</t>
    </r>
  </si>
  <si>
    <t>Begrunnelse</t>
  </si>
  <si>
    <r>
      <t>f</t>
    </r>
    <r>
      <rPr>
        <vertAlign val="subscript"/>
        <sz val="10"/>
        <rFont val="Arial"/>
        <family val="2"/>
      </rPr>
      <t>exp</t>
    </r>
  </si>
  <si>
    <r>
      <t>DI</t>
    </r>
    <r>
      <rPr>
        <vertAlign val="subscript"/>
        <sz val="10"/>
        <rFont val="Arial"/>
        <family val="2"/>
      </rPr>
      <t>du</t>
    </r>
  </si>
  <si>
    <r>
      <t>C</t>
    </r>
    <r>
      <rPr>
        <vertAlign val="subscript"/>
        <sz val="10"/>
        <rFont val="Arial"/>
        <family val="2"/>
      </rPr>
      <t>ad</t>
    </r>
  </si>
  <si>
    <t xml:space="preserve">PH </t>
  </si>
  <si>
    <t>LR</t>
  </si>
  <si>
    <t>Integrert livstids inntak av grønnsaker</t>
  </si>
  <si>
    <r>
      <t>R</t>
    </r>
    <r>
      <rPr>
        <vertAlign val="subscript"/>
        <sz val="10"/>
        <rFont val="Arial"/>
        <family val="2"/>
      </rPr>
      <t>ig</t>
    </r>
  </si>
  <si>
    <r>
      <t>DI</t>
    </r>
    <r>
      <rPr>
        <vertAlign val="subscript"/>
        <sz val="10"/>
        <rFont val="Arial"/>
        <family val="2"/>
      </rPr>
      <t>ig</t>
    </r>
  </si>
  <si>
    <r>
      <t>f</t>
    </r>
    <r>
      <rPr>
        <vertAlign val="subscript"/>
        <sz val="10"/>
        <rFont val="Arial"/>
        <family val="2"/>
      </rPr>
      <t>rot</t>
    </r>
  </si>
  <si>
    <r>
      <t>f</t>
    </r>
    <r>
      <rPr>
        <vertAlign val="subscript"/>
        <sz val="10"/>
        <rFont val="Arial"/>
        <family val="2"/>
      </rPr>
      <t>blad</t>
    </r>
  </si>
  <si>
    <r>
      <t>R</t>
    </r>
    <r>
      <rPr>
        <vertAlign val="subscript"/>
        <sz val="10"/>
        <rFont val="Arial"/>
        <family val="2"/>
      </rPr>
      <t>if</t>
    </r>
  </si>
  <si>
    <r>
      <t>DI</t>
    </r>
    <r>
      <rPr>
        <vertAlign val="subscript"/>
        <sz val="10"/>
        <rFont val="Arial"/>
        <family val="2"/>
      </rPr>
      <t>if</t>
    </r>
  </si>
  <si>
    <r>
      <t>DI</t>
    </r>
    <r>
      <rPr>
        <vertAlign val="subscript"/>
        <sz val="10"/>
        <rFont val="Arial"/>
        <family val="2"/>
      </rPr>
      <t>iw</t>
    </r>
  </si>
  <si>
    <r>
      <t>f</t>
    </r>
    <r>
      <rPr>
        <vertAlign val="subscript"/>
        <sz val="10"/>
        <rFont val="Arial"/>
        <family val="2"/>
      </rPr>
      <t>oc</t>
    </r>
  </si>
  <si>
    <t>Antall  prøver</t>
  </si>
  <si>
    <t>Jordspesifikke data</t>
  </si>
  <si>
    <t>Anvendt verdi</t>
  </si>
  <si>
    <t>Oppholdstid utendørs (barn)</t>
  </si>
  <si>
    <t>Oppholdstid utendørs (voksne)</t>
  </si>
  <si>
    <t>Oppholdstid innendørs (barn)</t>
  </si>
  <si>
    <t>Oppholdstid innendørs (voksne)</t>
  </si>
  <si>
    <t xml:space="preserve">Oralt inntak av jord </t>
  </si>
  <si>
    <t>Innånding av gasser:</t>
  </si>
  <si>
    <t>Inntak av drikkevann:</t>
  </si>
  <si>
    <t>Inntak av grønnsaker produsert på stedet:</t>
  </si>
  <si>
    <t>Fraksjon av eksponeringstid</t>
  </si>
  <si>
    <t>Inntak av fisk og skalldyr fra nærliggende resipient:</t>
  </si>
  <si>
    <t>Fraksjon av inntak av fisk fra nærliggende resipient</t>
  </si>
  <si>
    <t>Kroppsvekt</t>
  </si>
  <si>
    <r>
      <t>DS</t>
    </r>
    <r>
      <rPr>
        <vertAlign val="subscript"/>
        <sz val="10"/>
        <rFont val="Arial"/>
        <family val="2"/>
      </rPr>
      <t>SW</t>
    </r>
  </si>
  <si>
    <t>TRINN 1</t>
  </si>
  <si>
    <t>TRINN 2</t>
  </si>
  <si>
    <r>
      <t>L</t>
    </r>
    <r>
      <rPr>
        <vertAlign val="subscript"/>
        <sz val="10"/>
        <rFont val="Arial"/>
        <family val="2"/>
      </rPr>
      <t>SW</t>
    </r>
  </si>
  <si>
    <r>
      <t>d</t>
    </r>
    <r>
      <rPr>
        <vertAlign val="subscript"/>
        <sz val="10"/>
        <rFont val="Arial"/>
        <family val="2"/>
      </rPr>
      <t>mix</t>
    </r>
  </si>
  <si>
    <r>
      <t>d</t>
    </r>
    <r>
      <rPr>
        <vertAlign val="subscript"/>
        <sz val="10"/>
        <rFont val="Arial"/>
        <family val="2"/>
      </rPr>
      <t>a</t>
    </r>
  </si>
  <si>
    <r>
      <t>Q</t>
    </r>
    <r>
      <rPr>
        <vertAlign val="subscript"/>
        <sz val="10"/>
        <rFont val="Arial"/>
        <family val="2"/>
      </rPr>
      <t>sw</t>
    </r>
  </si>
  <si>
    <r>
      <t>Q</t>
    </r>
    <r>
      <rPr>
        <vertAlign val="subscript"/>
        <sz val="10"/>
        <rFont val="Arial"/>
        <family val="2"/>
      </rPr>
      <t>di</t>
    </r>
  </si>
  <si>
    <t>Norm- verdi  jord (mg/ kg)</t>
  </si>
  <si>
    <r>
      <t>C</t>
    </r>
    <r>
      <rPr>
        <b/>
        <vertAlign val="subscript"/>
        <sz val="9"/>
        <rFont val="Arial"/>
        <family val="2"/>
      </rPr>
      <t>s, max</t>
    </r>
  </si>
  <si>
    <t>x</t>
  </si>
  <si>
    <r>
      <t>Konsentra-sjonfaktor (vekt plant/ vekt tørr jord) K</t>
    </r>
    <r>
      <rPr>
        <b/>
        <vertAlign val="subscript"/>
        <sz val="10"/>
        <rFont val="Arial"/>
        <family val="2"/>
      </rPr>
      <t>pl</t>
    </r>
  </si>
  <si>
    <t>Prøve 1</t>
  </si>
  <si>
    <t>Prøve 2</t>
  </si>
  <si>
    <t>Prøve 3</t>
  </si>
  <si>
    <t>Prøve 4</t>
  </si>
  <si>
    <t>Prøve 5</t>
  </si>
  <si>
    <t>Prøve 6</t>
  </si>
  <si>
    <t>Prøve 7</t>
  </si>
  <si>
    <t>Prøve 8</t>
  </si>
  <si>
    <t>Prøve 9</t>
  </si>
  <si>
    <t>Prøve 10</t>
  </si>
  <si>
    <t>Prøve 11</t>
  </si>
  <si>
    <t>Prøve 12</t>
  </si>
  <si>
    <t>Prøve 13</t>
  </si>
  <si>
    <t>Prøve 14</t>
  </si>
  <si>
    <t>Prøve 15</t>
  </si>
  <si>
    <t>Prøve 16</t>
  </si>
  <si>
    <t>Prøve 17</t>
  </si>
  <si>
    <t>Prøve 18</t>
  </si>
  <si>
    <t>Prøve 19</t>
  </si>
  <si>
    <t>Prøve 20</t>
  </si>
  <si>
    <t>Prøve 21</t>
  </si>
  <si>
    <t>Prøve 22</t>
  </si>
  <si>
    <t>Prøve 23</t>
  </si>
  <si>
    <t>Prøve 24</t>
  </si>
  <si>
    <t>Prøve 25</t>
  </si>
  <si>
    <t>Prøve 26</t>
  </si>
  <si>
    <t>Prøve 27</t>
  </si>
  <si>
    <t>Prøve 28</t>
  </si>
  <si>
    <t>Prøve 29</t>
  </si>
  <si>
    <t>Prøve 30</t>
  </si>
  <si>
    <t>Prøve 31</t>
  </si>
  <si>
    <t>Prøve 32</t>
  </si>
  <si>
    <t>Prøve 33</t>
  </si>
  <si>
    <t>Prøve 34</t>
  </si>
  <si>
    <t>Prøve 35</t>
  </si>
  <si>
    <t>Prøve 36</t>
  </si>
  <si>
    <t>Prøve 37</t>
  </si>
  <si>
    <t>Prøve 38</t>
  </si>
  <si>
    <t>Prøve 39</t>
  </si>
  <si>
    <t>Prøve 40</t>
  </si>
  <si>
    <t>Prøve 41</t>
  </si>
  <si>
    <t>Prøve 42</t>
  </si>
  <si>
    <t>Prøve 43</t>
  </si>
  <si>
    <t>Prøve 44</t>
  </si>
  <si>
    <t>Prøve 45</t>
  </si>
  <si>
    <t>Prøve 46</t>
  </si>
  <si>
    <t>Prøve 47</t>
  </si>
  <si>
    <t>Prøve 48</t>
  </si>
  <si>
    <t>Prøve 49</t>
  </si>
  <si>
    <t>Prøve 50</t>
  </si>
  <si>
    <t>Prøve 51</t>
  </si>
  <si>
    <t>Prøve 52</t>
  </si>
  <si>
    <t>Prøve 53</t>
  </si>
  <si>
    <t>Prøve 54</t>
  </si>
  <si>
    <t>Prøve 55</t>
  </si>
  <si>
    <t>Prøve 56</t>
  </si>
  <si>
    <t>Prøve 57</t>
  </si>
  <si>
    <t>Prøve 58</t>
  </si>
  <si>
    <t>Prøve 59</t>
  </si>
  <si>
    <t>Prøve 60</t>
  </si>
  <si>
    <t>Prøve 61</t>
  </si>
  <si>
    <t>Prøve 62</t>
  </si>
  <si>
    <t>Prøve 63</t>
  </si>
  <si>
    <t>Prøve 64</t>
  </si>
  <si>
    <t>Prøve 65</t>
  </si>
  <si>
    <t>Prøve 66</t>
  </si>
  <si>
    <t>Prøve 67</t>
  </si>
  <si>
    <t>Prøve 68</t>
  </si>
  <si>
    <t>Prøve 69</t>
  </si>
  <si>
    <t>Prøve 70</t>
  </si>
  <si>
    <t>Prøve 71</t>
  </si>
  <si>
    <t>Prøve 72</t>
  </si>
  <si>
    <t>Prøve 73</t>
  </si>
  <si>
    <t>Prøve 74</t>
  </si>
  <si>
    <t>Prøve 75</t>
  </si>
  <si>
    <t>Prøve 76</t>
  </si>
  <si>
    <t>Prøve 77</t>
  </si>
  <si>
    <t>Prøve 78</t>
  </si>
  <si>
    <t>Prøve 79</t>
  </si>
  <si>
    <t>Prøve 80</t>
  </si>
  <si>
    <t>Prøve 81</t>
  </si>
  <si>
    <t>Prøve 82</t>
  </si>
  <si>
    <t>Prøve 83</t>
  </si>
  <si>
    <t>Prøve 84</t>
  </si>
  <si>
    <t>Prøve 85</t>
  </si>
  <si>
    <t>Prøve 86</t>
  </si>
  <si>
    <t>Prøve 87</t>
  </si>
  <si>
    <t>Prøve 88</t>
  </si>
  <si>
    <t>Prøve 89</t>
  </si>
  <si>
    <t>Prøve 90</t>
  </si>
  <si>
    <t>Prøve 91</t>
  </si>
  <si>
    <t>Prøve 92</t>
  </si>
  <si>
    <t>Prøve 93</t>
  </si>
  <si>
    <t>Prøve 94</t>
  </si>
  <si>
    <t>Prøve 95</t>
  </si>
  <si>
    <t>Prøve 96</t>
  </si>
  <si>
    <t>Prøve 97</t>
  </si>
  <si>
    <t>Prøve 98</t>
  </si>
  <si>
    <t>Prøve 99</t>
  </si>
  <si>
    <t>Prøve 100</t>
  </si>
  <si>
    <t>Prøve 101</t>
  </si>
  <si>
    <t>Prøve 102</t>
  </si>
  <si>
    <t>Prøve 103</t>
  </si>
  <si>
    <t>Prøve 104</t>
  </si>
  <si>
    <t>Prøve 105</t>
  </si>
  <si>
    <t>Prøve 106</t>
  </si>
  <si>
    <t>Prøve 107</t>
  </si>
  <si>
    <t>Prøve 108</t>
  </si>
  <si>
    <t>Prøve 109</t>
  </si>
  <si>
    <t>Prøve 110</t>
  </si>
  <si>
    <t>Prøve 111</t>
  </si>
  <si>
    <t>Prøve 112</t>
  </si>
  <si>
    <t>Prøve 113</t>
  </si>
  <si>
    <t>Prøve 114</t>
  </si>
  <si>
    <t>Prøve 115</t>
  </si>
  <si>
    <t>Prøve 116</t>
  </si>
  <si>
    <t>Prøve 117</t>
  </si>
  <si>
    <t>Prøve 118</t>
  </si>
  <si>
    <t>Prøve 119</t>
  </si>
  <si>
    <t>Prøve 120</t>
  </si>
  <si>
    <t>Prøve 121</t>
  </si>
  <si>
    <t>Prøve 122</t>
  </si>
  <si>
    <t>Prøve 123</t>
  </si>
  <si>
    <t>Prøve 124</t>
  </si>
  <si>
    <t>Prøve 125</t>
  </si>
  <si>
    <t>Prøve 126</t>
  </si>
  <si>
    <t>Prøve 127</t>
  </si>
  <si>
    <t>Prøve 128</t>
  </si>
  <si>
    <t>Prøve 129</t>
  </si>
  <si>
    <t>Prøve 130</t>
  </si>
  <si>
    <t>Prøve 131</t>
  </si>
  <si>
    <t>Prøve 132</t>
  </si>
  <si>
    <t>Prøve 133</t>
  </si>
  <si>
    <t>Prøve 134</t>
  </si>
  <si>
    <t>Prøve 135</t>
  </si>
  <si>
    <t>Prøve 136</t>
  </si>
  <si>
    <t>Prøve 137</t>
  </si>
  <si>
    <t>Prøve 138</t>
  </si>
  <si>
    <t>Prøve 139</t>
  </si>
  <si>
    <t>Prøve 140</t>
  </si>
  <si>
    <t>Prøve 141</t>
  </si>
  <si>
    <t>Prøve 142</t>
  </si>
  <si>
    <t>Prøve 143</t>
  </si>
  <si>
    <t>Prøve 144</t>
  </si>
  <si>
    <t>Prøve 145</t>
  </si>
  <si>
    <t>Prøve 146</t>
  </si>
  <si>
    <t>Prøve 147</t>
  </si>
  <si>
    <t>Prøve 148</t>
  </si>
  <si>
    <t>Prøve 149</t>
  </si>
  <si>
    <t>Prøve 150</t>
  </si>
  <si>
    <t>Prøve 151</t>
  </si>
  <si>
    <t>Prøve 152</t>
  </si>
  <si>
    <t>Prøve 153</t>
  </si>
  <si>
    <t>Prøve 154</t>
  </si>
  <si>
    <t>Prøve 155</t>
  </si>
  <si>
    <t>Prøve 156</t>
  </si>
  <si>
    <t>Prøve 157</t>
  </si>
  <si>
    <t>Prøve 158</t>
  </si>
  <si>
    <t>Prøve 159</t>
  </si>
  <si>
    <t>Prøve 160</t>
  </si>
  <si>
    <t>Prøve 161</t>
  </si>
  <si>
    <t>Prøve 162</t>
  </si>
  <si>
    <t>Prøve 163</t>
  </si>
  <si>
    <t>Prøve 164</t>
  </si>
  <si>
    <t>Prøve 165</t>
  </si>
  <si>
    <t>Prøve 166</t>
  </si>
  <si>
    <t>Prøve 167</t>
  </si>
  <si>
    <t>Prøve 168</t>
  </si>
  <si>
    <t>Prøve 169</t>
  </si>
  <si>
    <t>Prøve 170</t>
  </si>
  <si>
    <t>Prøve 171</t>
  </si>
  <si>
    <t>Prøve 172</t>
  </si>
  <si>
    <t>Prøve 173</t>
  </si>
  <si>
    <t>Prøve 174</t>
  </si>
  <si>
    <t>Prøve 175</t>
  </si>
  <si>
    <t>Prøve 176</t>
  </si>
  <si>
    <t>Prøve 177</t>
  </si>
  <si>
    <t>Prøve 178</t>
  </si>
  <si>
    <t>Prøve 179</t>
  </si>
  <si>
    <t>Prøve 180</t>
  </si>
  <si>
    <t>Prøve 181</t>
  </si>
  <si>
    <t>Prøve 182</t>
  </si>
  <si>
    <t>Prøve 183</t>
  </si>
  <si>
    <t>Prøve 184</t>
  </si>
  <si>
    <t>Prøve 185</t>
  </si>
  <si>
    <t>Prøve 186</t>
  </si>
  <si>
    <t>Prøve 187</t>
  </si>
  <si>
    <t>Prøve 188</t>
  </si>
  <si>
    <t>Prøve 189</t>
  </si>
  <si>
    <t>Prøve 190</t>
  </si>
  <si>
    <t>Prøve 191</t>
  </si>
  <si>
    <t>Prøve 192</t>
  </si>
  <si>
    <t>Prøve 193</t>
  </si>
  <si>
    <t>Prøve 194</t>
  </si>
  <si>
    <t>Prøve 195</t>
  </si>
  <si>
    <t>Prøve 196</t>
  </si>
  <si>
    <t>Prøve 197</t>
  </si>
  <si>
    <t>Prøve 198</t>
  </si>
  <si>
    <t>Prøve 199</t>
  </si>
  <si>
    <t>Prøve 200</t>
  </si>
  <si>
    <t>Prøve 201</t>
  </si>
  <si>
    <t>Prøve 202</t>
  </si>
  <si>
    <t>Prøve 203</t>
  </si>
  <si>
    <t>Prøve 204</t>
  </si>
  <si>
    <t>Prøve 205</t>
  </si>
  <si>
    <t>Prøve 206</t>
  </si>
  <si>
    <t>Prøve 207</t>
  </si>
  <si>
    <t>Prøve 208</t>
  </si>
  <si>
    <t>Prøve 209</t>
  </si>
  <si>
    <t>Prøve 210</t>
  </si>
  <si>
    <t>Prøve 211</t>
  </si>
  <si>
    <t>Prøve 212</t>
  </si>
  <si>
    <t>Prøve 213</t>
  </si>
  <si>
    <t>Prøve 214</t>
  </si>
  <si>
    <t>Prøve 215</t>
  </si>
  <si>
    <t>Prøve 216</t>
  </si>
  <si>
    <t>Prøve 217</t>
  </si>
  <si>
    <t>Prøve 218</t>
  </si>
  <si>
    <t>Prøve 219</t>
  </si>
  <si>
    <t>Prøve 220</t>
  </si>
  <si>
    <t>Prøve 221</t>
  </si>
  <si>
    <t>Prøve 222</t>
  </si>
  <si>
    <t>Prøve 223</t>
  </si>
  <si>
    <t>Prøve 224</t>
  </si>
  <si>
    <t>Prøve 225</t>
  </si>
  <si>
    <t>Prøve 226</t>
  </si>
  <si>
    <t>Prøve 227</t>
  </si>
  <si>
    <t>Prøve 228</t>
  </si>
  <si>
    <t>Prøve 229</t>
  </si>
  <si>
    <t>Prøve 230</t>
  </si>
  <si>
    <t>Prøve 231</t>
  </si>
  <si>
    <t>Prøve 232</t>
  </si>
  <si>
    <t>Prøve 233</t>
  </si>
  <si>
    <t>Prøve 234</t>
  </si>
  <si>
    <t>Prøve 235</t>
  </si>
  <si>
    <t>Prøve 236</t>
  </si>
  <si>
    <t>Prøve 237</t>
  </si>
  <si>
    <t>Prøve 238</t>
  </si>
  <si>
    <t>Prøve 239</t>
  </si>
  <si>
    <t>Prøve 240</t>
  </si>
  <si>
    <t>Prøve 241</t>
  </si>
  <si>
    <t>Prøve 242</t>
  </si>
  <si>
    <t>Prøve 243</t>
  </si>
  <si>
    <t>Prøve 244</t>
  </si>
  <si>
    <t>Prøve 245</t>
  </si>
  <si>
    <t>Prøve 246</t>
  </si>
  <si>
    <t>Prøve 247</t>
  </si>
  <si>
    <t>Prøve 248</t>
  </si>
  <si>
    <t>Prøve 249</t>
  </si>
  <si>
    <t>Prøve 250</t>
  </si>
  <si>
    <t>Prøve 251</t>
  </si>
  <si>
    <r>
      <t xml:space="preserve">BCF </t>
    </r>
    <r>
      <rPr>
        <b/>
        <sz val="8"/>
        <rFont val="Arial"/>
        <family val="2"/>
      </rPr>
      <t>stengel grønn-saker</t>
    </r>
  </si>
  <si>
    <r>
      <t>BCF</t>
    </r>
    <r>
      <rPr>
        <b/>
        <sz val="8"/>
        <rFont val="Arial"/>
        <family val="2"/>
      </rPr>
      <t xml:space="preserve"> rot-grønn-saker</t>
    </r>
  </si>
  <si>
    <t>Eksponeringstid for oralt inntak av jord (barn)</t>
  </si>
  <si>
    <t>Eksponeringstid  for  hudkontakt med jord (barn)</t>
  </si>
  <si>
    <t>Eksponeringstid  for hudkontakt med jord (voksne)</t>
  </si>
  <si>
    <t>Fraksjon av inntak av grønnsaker dyrket på lokaliteten</t>
  </si>
  <si>
    <t>Fraksjon av grunnvann fra lokaliteten brukt som drikkevann</t>
  </si>
  <si>
    <t>Beregnet (Eksponering • Hudareal)</t>
  </si>
  <si>
    <r>
      <t>f</t>
    </r>
    <r>
      <rPr>
        <vertAlign val="subscript"/>
        <sz val="10"/>
        <rFont val="Arial"/>
        <family val="2"/>
      </rPr>
      <t>f</t>
    </r>
  </si>
  <si>
    <r>
      <t>R</t>
    </r>
    <r>
      <rPr>
        <vertAlign val="subscript"/>
        <sz val="10"/>
        <rFont val="Arial"/>
        <family val="2"/>
      </rPr>
      <t>is</t>
    </r>
  </si>
  <si>
    <r>
      <t>R</t>
    </r>
    <r>
      <rPr>
        <vertAlign val="subscript"/>
        <sz val="10"/>
        <rFont val="Arial"/>
        <family val="2"/>
      </rPr>
      <t>du</t>
    </r>
  </si>
  <si>
    <r>
      <t>R</t>
    </r>
    <r>
      <rPr>
        <vertAlign val="subscript"/>
        <sz val="10"/>
        <rFont val="Arial"/>
        <family val="2"/>
      </rPr>
      <t>iw</t>
    </r>
  </si>
  <si>
    <r>
      <t>f</t>
    </r>
    <r>
      <rPr>
        <vertAlign val="subscript"/>
        <sz val="10"/>
        <rFont val="Arial"/>
        <family val="2"/>
      </rPr>
      <t>h</t>
    </r>
  </si>
  <si>
    <t>fexp</t>
  </si>
  <si>
    <t>Riv</t>
  </si>
  <si>
    <r>
      <t>R</t>
    </r>
    <r>
      <rPr>
        <vertAlign val="subscript"/>
        <sz val="10"/>
        <rFont val="Arial"/>
        <family val="2"/>
      </rPr>
      <t>id</t>
    </r>
  </si>
  <si>
    <r>
      <t xml:space="preserve">Begrunnelse
</t>
    </r>
    <r>
      <rPr>
        <sz val="10"/>
        <rFont val="Arial"/>
        <family val="2"/>
      </rPr>
      <t>(Gule celler må fylles)</t>
    </r>
  </si>
  <si>
    <t>Langtids inntak pr. kg kroppsvekt (barn)</t>
  </si>
  <si>
    <t>Langtids inntak pr. kg kroppsvekt (voksne)</t>
  </si>
  <si>
    <t>Langtids inntak pr. kg kroppsvekt  av fisk og skalldyr (barn)</t>
  </si>
  <si>
    <t>Langtids inntak pr. kg kroppsvekt  av fisk og skalldyr (voksne)</t>
  </si>
  <si>
    <r>
      <t>mg/m</t>
    </r>
    <r>
      <rPr>
        <vertAlign val="superscript"/>
        <sz val="10"/>
        <rFont val="Arial"/>
        <family val="2"/>
      </rPr>
      <t>-3</t>
    </r>
  </si>
  <si>
    <r>
      <t>mg/m</t>
    </r>
    <r>
      <rPr>
        <vertAlign val="superscript"/>
        <sz val="10"/>
        <rFont val="Arial"/>
        <family val="2"/>
      </rPr>
      <t>2</t>
    </r>
    <r>
      <rPr>
        <sz val="10"/>
        <rFont val="Arial"/>
        <family val="2"/>
      </rPr>
      <t>.d</t>
    </r>
  </si>
  <si>
    <r>
      <t>m</t>
    </r>
    <r>
      <rPr>
        <vertAlign val="superscript"/>
        <sz val="10"/>
        <rFont val="Arial"/>
        <family val="2"/>
      </rPr>
      <t>3</t>
    </r>
    <r>
      <rPr>
        <sz val="10"/>
        <rFont val="Arial"/>
        <family val="2"/>
      </rPr>
      <t>/d</t>
    </r>
  </si>
  <si>
    <r>
      <t>m</t>
    </r>
    <r>
      <rPr>
        <vertAlign val="superscript"/>
        <sz val="10"/>
        <rFont val="Arial"/>
        <family val="2"/>
      </rPr>
      <t>2</t>
    </r>
  </si>
  <si>
    <r>
      <t>(mg/kg.d)/ (g/m</t>
    </r>
    <r>
      <rPr>
        <vertAlign val="superscript"/>
        <sz val="10"/>
        <rFont val="Arial"/>
        <family val="2"/>
      </rPr>
      <t>3</t>
    </r>
    <r>
      <rPr>
        <sz val="10"/>
        <rFont val="Arial"/>
        <family val="2"/>
      </rPr>
      <t xml:space="preserve">) </t>
    </r>
  </si>
  <si>
    <t>Fraksjon av  grunnvann fra lokaliteten brukt som drikkevann</t>
  </si>
  <si>
    <r>
      <t>f</t>
    </r>
    <r>
      <rPr>
        <vertAlign val="subscript"/>
        <sz val="10"/>
        <rFont val="Arial"/>
        <family val="2"/>
      </rPr>
      <t>blad</t>
    </r>
    <r>
      <rPr>
        <sz val="10"/>
        <rFont val="Arial"/>
        <family val="2"/>
      </rPr>
      <t xml:space="preserve"> + f</t>
    </r>
    <r>
      <rPr>
        <vertAlign val="subscript"/>
        <sz val="10"/>
        <rFont val="Arial"/>
        <family val="2"/>
      </rPr>
      <t xml:space="preserve">rot </t>
    </r>
    <r>
      <rPr>
        <sz val="10"/>
        <rFont val="Arial"/>
        <family val="2"/>
      </rPr>
      <t>=1</t>
    </r>
  </si>
  <si>
    <r>
      <t>Max
C</t>
    </r>
    <r>
      <rPr>
        <b/>
        <vertAlign val="subscript"/>
        <sz val="9"/>
        <rFont val="Arial"/>
        <family val="2"/>
      </rPr>
      <t>s, max</t>
    </r>
    <r>
      <rPr>
        <b/>
        <sz val="9"/>
        <rFont val="Arial"/>
        <family val="2"/>
      </rPr>
      <t xml:space="preserve">       (mg/kg)</t>
    </r>
  </si>
  <si>
    <r>
      <t>Middel
C</t>
    </r>
    <r>
      <rPr>
        <b/>
        <vertAlign val="subscript"/>
        <sz val="9"/>
        <rFont val="Arial"/>
        <family val="2"/>
      </rPr>
      <t>s, middel</t>
    </r>
    <r>
      <rPr>
        <b/>
        <sz val="9"/>
        <rFont val="Arial"/>
        <family val="2"/>
      </rPr>
      <t xml:space="preserve">     (mg/kg)</t>
    </r>
  </si>
  <si>
    <r>
      <t>V</t>
    </r>
    <r>
      <rPr>
        <vertAlign val="subscript"/>
        <sz val="10"/>
        <rFont val="Arial"/>
        <family val="2"/>
      </rPr>
      <t>hus</t>
    </r>
  </si>
  <si>
    <t>mm/år</t>
  </si>
  <si>
    <t>P</t>
  </si>
  <si>
    <r>
      <t>m</t>
    </r>
    <r>
      <rPr>
        <vertAlign val="superscript"/>
        <sz val="10"/>
        <rFont val="Arial"/>
        <family val="2"/>
      </rPr>
      <t>3</t>
    </r>
    <r>
      <rPr>
        <sz val="10"/>
        <rFont val="Arial"/>
        <family val="2"/>
      </rPr>
      <t>/år</t>
    </r>
  </si>
  <si>
    <t>Integrert livstids hudeksponering</t>
  </si>
  <si>
    <t>Konsentrasjon av støv i luft</t>
  </si>
  <si>
    <t>Eksponeringstid  for oralt inntak av jord (voksne)</t>
  </si>
  <si>
    <r>
      <t>m</t>
    </r>
    <r>
      <rPr>
        <vertAlign val="superscript"/>
        <sz val="10"/>
        <rFont val="Arial"/>
        <family val="2"/>
      </rPr>
      <t>3</t>
    </r>
  </si>
  <si>
    <r>
      <t>d</t>
    </r>
    <r>
      <rPr>
        <vertAlign val="superscript"/>
        <sz val="10"/>
        <rFont val="Arial"/>
        <family val="2"/>
      </rPr>
      <t>-1</t>
    </r>
  </si>
  <si>
    <r>
      <t>r</t>
    </r>
    <r>
      <rPr>
        <vertAlign val="subscript"/>
        <sz val="10"/>
        <rFont val="Arial"/>
        <family val="2"/>
      </rPr>
      <t>s</t>
    </r>
  </si>
  <si>
    <r>
      <t>q</t>
    </r>
    <r>
      <rPr>
        <vertAlign val="subscript"/>
        <sz val="10"/>
        <rFont val="Arial"/>
        <family val="2"/>
      </rPr>
      <t>a</t>
    </r>
  </si>
  <si>
    <r>
      <t>q</t>
    </r>
    <r>
      <rPr>
        <vertAlign val="subscript"/>
        <sz val="10"/>
        <rFont val="Arial"/>
        <family val="2"/>
      </rPr>
      <t>w</t>
    </r>
  </si>
  <si>
    <r>
      <t>L</t>
    </r>
    <r>
      <rPr>
        <vertAlign val="subscript"/>
        <sz val="10"/>
        <rFont val="Arial"/>
        <family val="2"/>
      </rPr>
      <t>gw</t>
    </r>
  </si>
  <si>
    <t>Eksponering for jord (barn)</t>
  </si>
  <si>
    <t>Eksponert hudareal (barn)</t>
  </si>
  <si>
    <t>Daglig eksponering for jord (barn)</t>
  </si>
  <si>
    <t>Langtids hudeksponering pr. kg kroppsvekt (barn)</t>
  </si>
  <si>
    <t>Lungeretensjon (barn)</t>
  </si>
  <si>
    <t xml:space="preserve">Fraksjon eksponeringstid (barn) </t>
  </si>
  <si>
    <t>Langtids innånding pr. kg kroppsvekt (barn)</t>
  </si>
  <si>
    <t>Langtids inntak av grønnsaker pr. kg kroppsvekt (barn)</t>
  </si>
  <si>
    <t>Langtids jordinntak pr. kg kroppsvekt (barn)</t>
  </si>
  <si>
    <t>Langtids jordinntak pr. kg kroppsvekt (voksne)</t>
  </si>
  <si>
    <t>Eksponert hudareal (voksne)</t>
  </si>
  <si>
    <t>Daglig eksponering for jord (voksne)</t>
  </si>
  <si>
    <t xml:space="preserve">Langtids hudeksponering pr. kg kroppsvekt (voksne) </t>
  </si>
  <si>
    <t>Lungeretensjon (voksne)</t>
  </si>
  <si>
    <t xml:space="preserve">Fraksjon eksponeringstid (voksne) </t>
  </si>
  <si>
    <t>Langtids innånding pr. kg kroppsvekt (voksne)</t>
  </si>
  <si>
    <t>Langtids inntak av grønnsaker pr. kg kroppsvekt (voksne)</t>
  </si>
  <si>
    <t>Eksponering for jord (voksne)</t>
  </si>
  <si>
    <r>
      <t>Beregnet (R</t>
    </r>
    <r>
      <rPr>
        <vertAlign val="subscript"/>
        <sz val="10"/>
        <rFont val="Arial"/>
        <family val="2"/>
      </rPr>
      <t>is (barn)</t>
    </r>
    <r>
      <rPr>
        <sz val="10"/>
        <rFont val="Arial"/>
        <family val="2"/>
      </rPr>
      <t xml:space="preserve"> • 6 + R</t>
    </r>
    <r>
      <rPr>
        <vertAlign val="subscript"/>
        <sz val="10"/>
        <rFont val="Arial"/>
        <family val="2"/>
      </rPr>
      <t>is (voksne)</t>
    </r>
    <r>
      <rPr>
        <sz val="10"/>
        <rFont val="Arial"/>
        <family val="2"/>
      </rPr>
      <t xml:space="preserve"> • 57) / 63</t>
    </r>
  </si>
  <si>
    <t>Fraksjon  eksponeringstid (barn)</t>
  </si>
  <si>
    <t>Fraksjon  eksponeringstid (voksne)</t>
  </si>
  <si>
    <r>
      <t>Beregnet (R</t>
    </r>
    <r>
      <rPr>
        <vertAlign val="subscript"/>
        <sz val="10"/>
        <rFont val="Arial"/>
        <family val="2"/>
      </rPr>
      <t>du (barn)</t>
    </r>
    <r>
      <rPr>
        <sz val="10"/>
        <rFont val="Arial"/>
        <family val="2"/>
      </rPr>
      <t xml:space="preserve"> • 6 + R</t>
    </r>
    <r>
      <rPr>
        <vertAlign val="subscript"/>
        <sz val="10"/>
        <rFont val="Arial"/>
        <family val="2"/>
      </rPr>
      <t>du (voksne)</t>
    </r>
    <r>
      <rPr>
        <sz val="10"/>
        <rFont val="Arial"/>
        <family val="2"/>
      </rPr>
      <t xml:space="preserve"> • 57) / 63</t>
    </r>
  </si>
  <si>
    <t>Pustehastighet (barn)</t>
  </si>
  <si>
    <t>Pustehastighet (voksne)</t>
  </si>
  <si>
    <r>
      <t>Beregnet (R</t>
    </r>
    <r>
      <rPr>
        <vertAlign val="subscript"/>
        <sz val="10"/>
        <rFont val="Arial"/>
        <family val="2"/>
      </rPr>
      <t>id (barn)</t>
    </r>
    <r>
      <rPr>
        <sz val="10"/>
        <rFont val="Arial"/>
        <family val="2"/>
      </rPr>
      <t xml:space="preserve"> • 6 + R</t>
    </r>
    <r>
      <rPr>
        <vertAlign val="subscript"/>
        <sz val="10"/>
        <rFont val="Arial"/>
        <family val="2"/>
      </rPr>
      <t>id (voksne)</t>
    </r>
    <r>
      <rPr>
        <sz val="10"/>
        <rFont val="Arial"/>
        <family val="2"/>
      </rPr>
      <t xml:space="preserve"> • 57) / 63</t>
    </r>
  </si>
  <si>
    <r>
      <t>Beregnet (R</t>
    </r>
    <r>
      <rPr>
        <vertAlign val="subscript"/>
        <sz val="10"/>
        <rFont val="Arial"/>
        <family val="2"/>
      </rPr>
      <t>iv (barn)</t>
    </r>
    <r>
      <rPr>
        <sz val="10"/>
        <rFont val="Arial"/>
        <family val="2"/>
      </rPr>
      <t xml:space="preserve"> • 6 + R</t>
    </r>
    <r>
      <rPr>
        <vertAlign val="subscript"/>
        <sz val="10"/>
        <rFont val="Arial"/>
        <family val="2"/>
      </rPr>
      <t>iv (voksne)</t>
    </r>
    <r>
      <rPr>
        <sz val="10"/>
        <rFont val="Arial"/>
        <family val="2"/>
      </rPr>
      <t xml:space="preserve"> • 57) / 63</t>
    </r>
  </si>
  <si>
    <r>
      <t>Beregnet (R</t>
    </r>
    <r>
      <rPr>
        <vertAlign val="subscript"/>
        <sz val="10"/>
        <rFont val="Arial"/>
        <family val="2"/>
      </rPr>
      <t>iw (barn)</t>
    </r>
    <r>
      <rPr>
        <sz val="10"/>
        <rFont val="Arial"/>
        <family val="2"/>
      </rPr>
      <t xml:space="preserve"> • 6 + R</t>
    </r>
    <r>
      <rPr>
        <vertAlign val="subscript"/>
        <sz val="10"/>
        <rFont val="Arial"/>
        <family val="2"/>
      </rPr>
      <t>iw (voksne)</t>
    </r>
    <r>
      <rPr>
        <sz val="10"/>
        <rFont val="Arial"/>
        <family val="2"/>
      </rPr>
      <t xml:space="preserve"> • 57) / 63</t>
    </r>
  </si>
  <si>
    <r>
      <t>Beregnet (R</t>
    </r>
    <r>
      <rPr>
        <vertAlign val="subscript"/>
        <sz val="10"/>
        <rFont val="Arial"/>
        <family val="2"/>
      </rPr>
      <t>ig (barn)</t>
    </r>
    <r>
      <rPr>
        <sz val="10"/>
        <rFont val="Arial"/>
        <family val="2"/>
      </rPr>
      <t xml:space="preserve"> • 6 + R</t>
    </r>
    <r>
      <rPr>
        <vertAlign val="subscript"/>
        <sz val="10"/>
        <rFont val="Arial"/>
        <family val="2"/>
      </rPr>
      <t>ig (voksne)</t>
    </r>
    <r>
      <rPr>
        <sz val="10"/>
        <rFont val="Arial"/>
        <family val="2"/>
      </rPr>
      <t xml:space="preserve"> • 57) / 63</t>
    </r>
  </si>
  <si>
    <r>
      <t>Beregnet (R</t>
    </r>
    <r>
      <rPr>
        <vertAlign val="subscript"/>
        <sz val="10"/>
        <rFont val="Arial"/>
        <family val="2"/>
      </rPr>
      <t>if (barn)</t>
    </r>
    <r>
      <rPr>
        <sz val="10"/>
        <rFont val="Arial"/>
        <family val="2"/>
      </rPr>
      <t xml:space="preserve"> • 6 + R</t>
    </r>
    <r>
      <rPr>
        <vertAlign val="subscript"/>
        <sz val="10"/>
        <rFont val="Arial"/>
        <family val="2"/>
      </rPr>
      <t>if (voksne)</t>
    </r>
    <r>
      <rPr>
        <sz val="10"/>
        <rFont val="Arial"/>
        <family val="2"/>
      </rPr>
      <t xml:space="preserve"> • 57) / 63</t>
    </r>
  </si>
  <si>
    <t xml:space="preserve">Fortynningsfaktoren av porevann i grunnvann </t>
  </si>
  <si>
    <t>Beregnet</t>
  </si>
  <si>
    <t>Målt jordkonsentrasjon</t>
  </si>
  <si>
    <r>
      <t>Max
C</t>
    </r>
    <r>
      <rPr>
        <b/>
        <vertAlign val="subscript"/>
        <sz val="9"/>
        <rFont val="Arial"/>
        <family val="2"/>
      </rPr>
      <t>s, max</t>
    </r>
    <r>
      <rPr>
        <b/>
        <sz val="9"/>
        <rFont val="Arial"/>
        <family val="2"/>
      </rPr>
      <t xml:space="preserve"> 
(mg/kg)</t>
    </r>
  </si>
  <si>
    <r>
      <t>Middel
C</t>
    </r>
    <r>
      <rPr>
        <b/>
        <vertAlign val="subscript"/>
        <sz val="9"/>
        <rFont val="Arial"/>
        <family val="2"/>
      </rPr>
      <t>s, middel</t>
    </r>
    <r>
      <rPr>
        <b/>
        <sz val="9"/>
        <rFont val="Arial"/>
        <family val="2"/>
      </rPr>
      <t xml:space="preserve">     (mg/kg)</t>
    </r>
  </si>
  <si>
    <t>Alifater &gt;C12-C35</t>
  </si>
  <si>
    <t>Sum alifater &gt; C5-C10</t>
  </si>
  <si>
    <t>Krom (VI)</t>
  </si>
  <si>
    <t>Krom totalt (III + VI)</t>
  </si>
  <si>
    <t>Dybde fra kjellergulv til forurensning</t>
  </si>
  <si>
    <t>Jordas hydraulisk konduktivitet</t>
  </si>
  <si>
    <t>Gjennomsnittlig daglig jordinntak (barn)</t>
  </si>
  <si>
    <t>Gjennomsnittlig daglig jordinntak (voksne)</t>
  </si>
  <si>
    <t>Gjennomsnittlig daglig inntak av drikkevann (barn)</t>
  </si>
  <si>
    <t>Gjennomsnittlig daglig inntak av drikkevann  (voksne)</t>
  </si>
  <si>
    <t>Gjennomsnittlig daglig inntak  av grønnsaker (barn)</t>
  </si>
  <si>
    <t>Gjennomsnittlig daglig inntak  av grønnsaker (voksne)</t>
  </si>
  <si>
    <t>Gjennomsnittlig daglig inntak av fisk og skalldyr (barn)</t>
  </si>
  <si>
    <t>Gjennomsnittlig daglig  inntak av fisk og skalldyr (voksne)</t>
  </si>
  <si>
    <t>Gjennomsnittlig årlig nedbørmengde</t>
  </si>
  <si>
    <t>Tabell IV. Generell for beregning av inntak</t>
  </si>
  <si>
    <t>1,2-dikloretan</t>
  </si>
  <si>
    <t>PBDE-99</t>
  </si>
  <si>
    <t>PBDE-154</t>
  </si>
  <si>
    <t>PBDE-209</t>
  </si>
  <si>
    <t>HBCDD</t>
  </si>
  <si>
    <t>Tetrabrombisfenol A</t>
  </si>
  <si>
    <t>Bisfenol A</t>
  </si>
  <si>
    <t>PFOS</t>
  </si>
  <si>
    <t>Nonylfenol</t>
  </si>
  <si>
    <t>Nonylfenoletoksilat</t>
  </si>
  <si>
    <t>Oktylfenol</t>
  </si>
  <si>
    <t>Oktylfenoletoksilat</t>
  </si>
  <si>
    <t>TBT-oksid</t>
  </si>
  <si>
    <t>Trifenyltinnklorid</t>
  </si>
  <si>
    <t>Di(2-etylheksyl)ftalat</t>
  </si>
  <si>
    <t>Mellomkjedete kl. paraf.</t>
  </si>
  <si>
    <t>Kortkjedete kl. paraf.</t>
  </si>
  <si>
    <t>Polyklorerte naftalener</t>
  </si>
  <si>
    <t>Trikresylfosfat</t>
  </si>
  <si>
    <t>Tetraklormetan</t>
  </si>
  <si>
    <t>1,1,2-trikloretan</t>
  </si>
  <si>
    <t>Sum mono,di,tri,tetra</t>
  </si>
  <si>
    <t>Fenol</t>
  </si>
  <si>
    <t>Dioksin (TCDD-ekv.)</t>
  </si>
  <si>
    <t>Acenaftalen</t>
  </si>
  <si>
    <t>Acenaften</t>
  </si>
  <si>
    <t>Fenantren</t>
  </si>
  <si>
    <t>Antracen</t>
  </si>
  <si>
    <t>Benzo(a)antracen</t>
  </si>
  <si>
    <t>Krysen</t>
  </si>
  <si>
    <t>Benzo(b)fluoranten</t>
  </si>
  <si>
    <t>Benzo(k)fluoranten</t>
  </si>
  <si>
    <t>Indeno(1,2,3-cd)pyren</t>
  </si>
  <si>
    <t>Dibenzo(a,h)antracen</t>
  </si>
  <si>
    <t>Benzo(g,h,i)perylen</t>
  </si>
  <si>
    <t>1,2,3-triklorbensen</t>
  </si>
  <si>
    <t>1,3,5-triklorbensen</t>
  </si>
  <si>
    <t>Versjon</t>
  </si>
  <si>
    <t>Dato</t>
  </si>
  <si>
    <t>Brukerveiledning - regneark</t>
  </si>
  <si>
    <t>0 Sjekkliste</t>
  </si>
  <si>
    <t>Dette arket er en sjekkliste som brukes ifm. skrivebordundersøkelsen (fase 1 kartleggingen). Det skal vises til hvilke kilder man bruker (gamle rapporter, nettsider, databaser, kart) og hvor man har innhentet informasjonen (innhentet selv eller fra eget arkiv, ev. mottatt fra oppdragsgiver, myndigheter eller andre). Valgene man tar skal begrunnes.</t>
  </si>
  <si>
    <t xml:space="preserve">Dette arket gir brukeren muligheten til å legge inn stedsspesifikke data for lokaliteten som skal vurderes. Det foreligger sjablongverdier for de fleste parametrene, men i kolonnen "anvendt verdi" kan man legge inn andre verdier. Dette må i tilfelle begrunnes i kommentarfeltet. </t>
  </si>
  <si>
    <t>I dette arket skal målte jordkonsentrasjoner legges inn. Legg også inn navn på prøvene. Basert på det som legges inn, beregnes antall prøver, snittkonsentrasjon og maksimumskonsentrasjon for hvert stoff. Disse verdiene benyttes videre av regnearket. I tillegg beregnes forholdet mellom høyeste verdi og medianverdi for hver av stoffene det er lagt inn konsentrasjoner for. Dersom forholdet er lavere enn 2, tyder det på at datasettet gir en god beskrivelse av området og at det ikke skiller seg ut en prøve som kunne indikere en "hotspot".</t>
  </si>
  <si>
    <t>1 c. Konsentrasjoner i porevann</t>
  </si>
  <si>
    <t>I dette arket skal målte porevannskonsentrasjoner legges inn. Legg også inn navn på prøvene. Basert på det som legges inn, beregnes antall prøver, snittkonsentrasjon og maksimumskonsentrasjon for hvert stoff. Verdiene benyttes videre av regnearket til å beregne en stedspesifikk Kd verdi. Dersom det ikke er målt porevannskonsentrasjoner, vil regnearket benytte beregnet porevannskonsentrasjon ved bruk av Kd i Stoff liste</t>
  </si>
  <si>
    <t>1 e. Konsentrasjoner i grunnvann</t>
  </si>
  <si>
    <t>Stoffdata</t>
  </si>
  <si>
    <t>Revisjonsprotokoll</t>
  </si>
  <si>
    <t>Dette arket viser revisjoner som er utført for regnearket.</t>
  </si>
  <si>
    <t>Forurensningsgrad og historikk</t>
  </si>
  <si>
    <t>JA</t>
  </si>
  <si>
    <t>NEI</t>
  </si>
  <si>
    <t>Kilder til informasjon</t>
  </si>
  <si>
    <t>Kommentar / vurdering</t>
  </si>
  <si>
    <t>Tidligere grunnundersøkelser, geoteknikk og miljø, samt relevant informasjon fra byggesaker (tiltaksplaner, sluttrapporter</t>
  </si>
  <si>
    <t>Overvåkingsdata om lokalitet</t>
  </si>
  <si>
    <t>Nåværende og tidligere virksomheter som kan ha forårsaket forurensning</t>
  </si>
  <si>
    <t>Kjente deponier eller fyllinger</t>
  </si>
  <si>
    <t>Informasjon om masser brukt til utfylling / arealutvinning</t>
  </si>
  <si>
    <t>Oljetanker og oljeutskillere, inkludert de som er fjernet / flyttet på</t>
  </si>
  <si>
    <t>Kjente forurensnings- eller akutte hendelser</t>
  </si>
  <si>
    <t>Forurensningsegenskaper (for viktigste forurensninger: forventet oppførsel, toksisitet, bioakkumulering osv.)</t>
  </si>
  <si>
    <t>Berggrunn og løsmasser (kvartærgeologi)</t>
  </si>
  <si>
    <t>Annen relevant informasjon kan spesifiseres</t>
  </si>
  <si>
    <t>Er det planlagte aktiviteter på eiendommen?</t>
  </si>
  <si>
    <t>Byggesak</t>
  </si>
  <si>
    <t>Terrenginngrep</t>
  </si>
  <si>
    <t>Endret arealbruk</t>
  </si>
  <si>
    <t>Andre tiltak</t>
  </si>
  <si>
    <t>Aktuelle spredningsveier</t>
  </si>
  <si>
    <t>Grunnvann, tidevann</t>
  </si>
  <si>
    <t>Overflatevann</t>
  </si>
  <si>
    <t>Kummer og rør, inkl. traseer som ikke er i bruk</t>
  </si>
  <si>
    <t>Drenering: går drensvann til overvann eller spillvann?</t>
  </si>
  <si>
    <t>Erosjon (inkludert flom, skred) eller annen partikkelspredning</t>
  </si>
  <si>
    <t>Masseforflytning utført av grunneier eller andre</t>
  </si>
  <si>
    <t>Resipientforhold</t>
  </si>
  <si>
    <t>Kjent forurensning i resipient (rapporterte vannkvalitets-, sjøbunn-, biotadata)</t>
  </si>
  <si>
    <t>Sårbar natur (rødlistede arter, vernede områder osv.)</t>
  </si>
  <si>
    <t>Miljømål / mål om tilstand i Vannforskriften</t>
  </si>
  <si>
    <t>Drikkevannskilder</t>
  </si>
  <si>
    <t>Matproduksjon</t>
  </si>
  <si>
    <t>Andre relevante forhold som kan spesifiseres</t>
  </si>
  <si>
    <t>Klimaeffekter</t>
  </si>
  <si>
    <t>Fare for flom / ras / erosjon / stormflo og om klimaendringer kan øke denne risikoen</t>
  </si>
  <si>
    <t>Økt erosjon og partikkelspredning som følge av hendelser med esktremnedbør</t>
  </si>
  <si>
    <t>Endring i infiltrasjon fra økt nedbør og / eller snøsmelting</t>
  </si>
  <si>
    <t>Lokalitetens eller omkringliggende områders potensial som grunnvannsressurs</t>
  </si>
  <si>
    <t>Beregningsmodell Humanrisiko</t>
  </si>
  <si>
    <r>
      <t>Transport og spredningsprosesser</t>
    </r>
    <r>
      <rPr>
        <sz val="10"/>
        <rFont val="Arial"/>
        <family val="2"/>
      </rPr>
      <t xml:space="preserve"> (Kun verdier i gule felt kan endres. Endringer skal begrunnes.)</t>
    </r>
  </si>
  <si>
    <r>
      <t xml:space="preserve">Eksponeringsveier ved aktuell arealbruk. </t>
    </r>
    <r>
      <rPr>
        <sz val="12"/>
        <rFont val="Arial"/>
        <family val="2"/>
      </rPr>
      <t>(</t>
    </r>
    <r>
      <rPr>
        <sz val="10"/>
        <rFont val="Arial"/>
        <family val="2"/>
      </rPr>
      <t>Kun verdier i gull felt kan endres. Endringer skal begrunnes.)</t>
    </r>
  </si>
  <si>
    <r>
      <t xml:space="preserve">Human eksponering </t>
    </r>
    <r>
      <rPr>
        <sz val="10"/>
        <rFont val="Arial"/>
        <family val="2"/>
      </rPr>
      <t>(Låst for endringer. Aktuelle verdier kopieres fra tabell eksponering ved aktuell arealbruk)</t>
    </r>
  </si>
  <si>
    <t>Ja</t>
  </si>
  <si>
    <t>Nei</t>
  </si>
  <si>
    <t>Er det målt porevannskonsentrasjon? (sett kryss)</t>
  </si>
  <si>
    <t>Hvis ja, legg inn målte konsentrasjoner i ark 1c</t>
  </si>
  <si>
    <t>Hvis ja, legg inn målte konsentrasjoner i ark 1d</t>
  </si>
  <si>
    <t>Er det målt grunnvannskonsentrasjon? (sett kryss)</t>
  </si>
  <si>
    <t>Hvis ja, legg inn målte konsentrasjoner i ark 1e</t>
  </si>
  <si>
    <t>Er det målt poregass? (sett kryss)</t>
  </si>
  <si>
    <t>Er det målt inneluftkonsentrasjon? (sett kryss)</t>
  </si>
  <si>
    <t>Er det målt konsentrasjon i grønnsaker? (sett kryss)</t>
  </si>
  <si>
    <t>Er det målt konsentrasjon i fisk? (sett kryss)</t>
  </si>
  <si>
    <t>Hvis ja, legg inn målte konsentrasjoner i ark 1f</t>
  </si>
  <si>
    <t>Hvis ja, legg inn målte konsentrasjoner i ark 1g</t>
  </si>
  <si>
    <t>Hvis ja, legg inn målte konsentrasjoner i ark 1h</t>
  </si>
  <si>
    <t>Målte verdier</t>
  </si>
  <si>
    <t>Målt porevann konsentrasjon</t>
  </si>
  <si>
    <t>Kontroll av homogenitet</t>
  </si>
  <si>
    <r>
      <t>INPUT: Målt porevannskonsentrasjon, C</t>
    </r>
    <r>
      <rPr>
        <b/>
        <vertAlign val="subscript"/>
        <sz val="11"/>
        <rFont val="Arial"/>
        <family val="2"/>
      </rPr>
      <t xml:space="preserve">porevann </t>
    </r>
    <r>
      <rPr>
        <b/>
        <sz val="11"/>
        <rFont val="Arial"/>
        <family val="2"/>
      </rPr>
      <t>(mg/L)</t>
    </r>
  </si>
  <si>
    <r>
      <t>C</t>
    </r>
    <r>
      <rPr>
        <b/>
        <vertAlign val="subscript"/>
        <sz val="9"/>
        <rFont val="Arial"/>
        <family val="2"/>
      </rPr>
      <t xml:space="preserve">porevann, max </t>
    </r>
    <r>
      <rPr>
        <b/>
        <sz val="9"/>
        <rFont val="Arial"/>
        <family val="2"/>
      </rPr>
      <t xml:space="preserve">      (mg/L)</t>
    </r>
  </si>
  <si>
    <r>
      <t>C</t>
    </r>
    <r>
      <rPr>
        <b/>
        <vertAlign val="subscript"/>
        <sz val="9"/>
        <rFont val="Arial"/>
        <family val="2"/>
      </rPr>
      <t xml:space="preserve">porevann, middel   </t>
    </r>
    <r>
      <rPr>
        <b/>
        <sz val="9"/>
        <rFont val="Arial"/>
        <family val="2"/>
      </rPr>
      <t xml:space="preserve">  (mg/L)</t>
    </r>
  </si>
  <si>
    <r>
      <t>C</t>
    </r>
    <r>
      <rPr>
        <b/>
        <vertAlign val="subscript"/>
        <sz val="9"/>
        <rFont val="Arial"/>
        <family val="2"/>
      </rPr>
      <t>porevann, max</t>
    </r>
    <r>
      <rPr>
        <b/>
        <sz val="9"/>
        <rFont val="Arial"/>
        <family val="2"/>
      </rPr>
      <t xml:space="preserve"> / C</t>
    </r>
    <r>
      <rPr>
        <b/>
        <vertAlign val="subscript"/>
        <sz val="9"/>
        <rFont val="Arial"/>
        <family val="2"/>
      </rPr>
      <t>porevann, median</t>
    </r>
    <r>
      <rPr>
        <b/>
        <vertAlign val="subscript"/>
        <sz val="8"/>
        <rFont val="Arial"/>
        <family val="2"/>
      </rPr>
      <t xml:space="preserve">  </t>
    </r>
    <r>
      <rPr>
        <b/>
        <sz val="8"/>
        <rFont val="Arial"/>
        <family val="2"/>
      </rPr>
      <t>(Verdi større enn 2 kan tyde på inhomogenitet/ hotspot)</t>
    </r>
  </si>
  <si>
    <t>Målt grunnvann konsentrasjon</t>
  </si>
  <si>
    <r>
      <t>INPUT: Målt grunnvannskonsentrasjon, C</t>
    </r>
    <r>
      <rPr>
        <b/>
        <vertAlign val="subscript"/>
        <sz val="11"/>
        <rFont val="Arial"/>
        <family val="2"/>
      </rPr>
      <t xml:space="preserve">grunnvann </t>
    </r>
    <r>
      <rPr>
        <b/>
        <sz val="11"/>
        <rFont val="Arial"/>
        <family val="2"/>
      </rPr>
      <t>(mg/L)</t>
    </r>
  </si>
  <si>
    <r>
      <t>C</t>
    </r>
    <r>
      <rPr>
        <b/>
        <vertAlign val="subscript"/>
        <sz val="9"/>
        <rFont val="Arial"/>
        <family val="2"/>
      </rPr>
      <t xml:space="preserve">grunnvann, max </t>
    </r>
    <r>
      <rPr>
        <b/>
        <sz val="9"/>
        <rFont val="Arial"/>
        <family val="2"/>
      </rPr>
      <t xml:space="preserve">      (mg/L)</t>
    </r>
  </si>
  <si>
    <r>
      <t>C</t>
    </r>
    <r>
      <rPr>
        <b/>
        <vertAlign val="subscript"/>
        <sz val="9"/>
        <rFont val="Arial"/>
        <family val="2"/>
      </rPr>
      <t xml:space="preserve">grunnvann, middel   </t>
    </r>
    <r>
      <rPr>
        <b/>
        <sz val="9"/>
        <rFont val="Arial"/>
        <family val="2"/>
      </rPr>
      <t xml:space="preserve">  (mg/L)</t>
    </r>
  </si>
  <si>
    <r>
      <t>C</t>
    </r>
    <r>
      <rPr>
        <b/>
        <vertAlign val="subscript"/>
        <sz val="9"/>
        <rFont val="Arial"/>
        <family val="2"/>
      </rPr>
      <t>grunnvann, max</t>
    </r>
    <r>
      <rPr>
        <b/>
        <sz val="9"/>
        <rFont val="Arial"/>
        <family val="2"/>
      </rPr>
      <t xml:space="preserve"> / C</t>
    </r>
    <r>
      <rPr>
        <b/>
        <vertAlign val="subscript"/>
        <sz val="9"/>
        <rFont val="Arial"/>
        <family val="2"/>
      </rPr>
      <t>grunnvann, median</t>
    </r>
    <r>
      <rPr>
        <b/>
        <vertAlign val="subscript"/>
        <sz val="8"/>
        <rFont val="Arial"/>
        <family val="2"/>
      </rPr>
      <t xml:space="preserve">  </t>
    </r>
    <r>
      <rPr>
        <b/>
        <sz val="8"/>
        <rFont val="Arial"/>
        <family val="2"/>
      </rPr>
      <t>(Verdi større enn 2 kan tyde på inhomogenitet/ hotspot)</t>
    </r>
  </si>
  <si>
    <t>log Kow</t>
  </si>
  <si>
    <r>
      <t xml:space="preserve">log Kow </t>
    </r>
    <r>
      <rPr>
        <b/>
        <sz val="8"/>
        <rFont val="Arial"/>
        <family val="2"/>
      </rPr>
      <t>(QSAR can implemen-teres)</t>
    </r>
  </si>
  <si>
    <r>
      <t>Oralt jordinntak E</t>
    </r>
    <r>
      <rPr>
        <b/>
        <vertAlign val="subscript"/>
        <sz val="10"/>
        <rFont val="Arial"/>
        <family val="2"/>
      </rPr>
      <t>is</t>
    </r>
  </si>
  <si>
    <r>
      <t>Hudkontakt 
E</t>
    </r>
    <r>
      <rPr>
        <b/>
        <vertAlign val="subscript"/>
        <sz val="10"/>
        <rFont val="Arial"/>
        <family val="2"/>
      </rPr>
      <t>du</t>
    </r>
  </si>
  <si>
    <r>
      <t>Inhalering støv         E</t>
    </r>
    <r>
      <rPr>
        <b/>
        <vertAlign val="subscript"/>
        <sz val="10"/>
        <rFont val="Arial"/>
        <family val="2"/>
      </rPr>
      <t>id</t>
    </r>
  </si>
  <si>
    <r>
      <t>Gass
E</t>
    </r>
    <r>
      <rPr>
        <b/>
        <vertAlign val="subscript"/>
        <sz val="10"/>
        <rFont val="Arial"/>
        <family val="2"/>
      </rPr>
      <t>iv</t>
    </r>
  </si>
  <si>
    <r>
      <t>Drikkevann 
E</t>
    </r>
    <r>
      <rPr>
        <b/>
        <vertAlign val="subscript"/>
        <sz val="10"/>
        <rFont val="Arial"/>
        <family val="2"/>
      </rPr>
      <t>iw</t>
    </r>
  </si>
  <si>
    <r>
      <t>Grønnsaker
 E</t>
    </r>
    <r>
      <rPr>
        <b/>
        <vertAlign val="subscript"/>
        <sz val="10"/>
        <rFont val="Arial"/>
        <family val="2"/>
      </rPr>
      <t>ig</t>
    </r>
  </si>
  <si>
    <r>
      <t>Fisk 
 E</t>
    </r>
    <r>
      <rPr>
        <b/>
        <vertAlign val="subscript"/>
        <sz val="10"/>
        <rFont val="Arial"/>
        <family val="2"/>
      </rPr>
      <t>if</t>
    </r>
  </si>
  <si>
    <r>
      <t xml:space="preserve"> Totalt
    E</t>
    </r>
    <r>
      <rPr>
        <b/>
        <vertAlign val="subscript"/>
        <sz val="10"/>
        <rFont val="Arial"/>
        <family val="2"/>
      </rPr>
      <t>he</t>
    </r>
  </si>
  <si>
    <t>Luftpermeabilitet jord</t>
  </si>
  <si>
    <t>κs</t>
  </si>
  <si>
    <t>m2</t>
  </si>
  <si>
    <t>Coarse sand (RIVM, 2008)</t>
  </si>
  <si>
    <t>Luftpermeabilitet gulv</t>
  </si>
  <si>
    <t>κf</t>
  </si>
  <si>
    <t>Viskositet luft</t>
  </si>
  <si>
    <t>η</t>
  </si>
  <si>
    <t>Pa.h</t>
  </si>
  <si>
    <t>Trykkforskjell, inneluft vs. jordluft</t>
  </si>
  <si>
    <t>ΔP</t>
  </si>
  <si>
    <t>Pa</t>
  </si>
  <si>
    <t>Slab-on-grade/indoor (RIVM, 2008)</t>
  </si>
  <si>
    <t>Tykkelse gulv</t>
  </si>
  <si>
    <t>Lf</t>
  </si>
  <si>
    <t>m3/m3</t>
  </si>
  <si>
    <t>Porøsitet gulv</t>
  </si>
  <si>
    <t>n gulv</t>
  </si>
  <si>
    <t>Concrete (RIVM, 2008)</t>
  </si>
  <si>
    <t>Gassfylt porevolum gulv</t>
  </si>
  <si>
    <t>θa gulv</t>
  </si>
  <si>
    <t>Deff soilk</t>
  </si>
  <si>
    <t>Deff floor</t>
  </si>
  <si>
    <t>Deff tot</t>
  </si>
  <si>
    <t>Fporos (m3/m2.h)</t>
  </si>
  <si>
    <r>
      <t>C</t>
    </r>
    <r>
      <rPr>
        <b/>
        <vertAlign val="subscript"/>
        <sz val="9"/>
        <rFont val="Arial"/>
        <family val="2"/>
      </rPr>
      <t xml:space="preserve">grønnsak, max </t>
    </r>
    <r>
      <rPr>
        <b/>
        <sz val="9"/>
        <rFont val="Arial"/>
        <family val="2"/>
      </rPr>
      <t xml:space="preserve">      (mg/L)</t>
    </r>
  </si>
  <si>
    <r>
      <t>C</t>
    </r>
    <r>
      <rPr>
        <b/>
        <vertAlign val="subscript"/>
        <sz val="9"/>
        <rFont val="Arial"/>
        <family val="2"/>
      </rPr>
      <t xml:space="preserve">grønnsak, middel   </t>
    </r>
    <r>
      <rPr>
        <b/>
        <sz val="9"/>
        <rFont val="Arial"/>
        <family val="2"/>
      </rPr>
      <t xml:space="preserve">  (mg/L)</t>
    </r>
  </si>
  <si>
    <r>
      <t>C</t>
    </r>
    <r>
      <rPr>
        <b/>
        <vertAlign val="subscript"/>
        <sz val="9"/>
        <rFont val="Arial"/>
        <family val="2"/>
      </rPr>
      <t>grønnsak, max</t>
    </r>
    <r>
      <rPr>
        <b/>
        <sz val="9"/>
        <rFont val="Arial"/>
        <family val="2"/>
      </rPr>
      <t xml:space="preserve"> / C</t>
    </r>
    <r>
      <rPr>
        <b/>
        <vertAlign val="subscript"/>
        <sz val="9"/>
        <rFont val="Arial"/>
        <family val="2"/>
      </rPr>
      <t>grønnsak, median</t>
    </r>
    <r>
      <rPr>
        <b/>
        <vertAlign val="subscript"/>
        <sz val="8"/>
        <rFont val="Arial"/>
        <family val="2"/>
      </rPr>
      <t xml:space="preserve">  </t>
    </r>
    <r>
      <rPr>
        <b/>
        <sz val="8"/>
        <rFont val="Arial"/>
        <family val="2"/>
      </rPr>
      <t>(Verdi større enn 2 kan tyde på inhomogenitet/ hotspot)</t>
    </r>
  </si>
  <si>
    <t>Målt inneluft konsentrasjon</t>
  </si>
  <si>
    <r>
      <t>C</t>
    </r>
    <r>
      <rPr>
        <b/>
        <vertAlign val="subscript"/>
        <sz val="9"/>
        <rFont val="Arial"/>
        <family val="2"/>
      </rPr>
      <t xml:space="preserve">inneluft, max </t>
    </r>
    <r>
      <rPr>
        <b/>
        <sz val="9"/>
        <rFont val="Arial"/>
        <family val="2"/>
      </rPr>
      <t xml:space="preserve">      (mg/L)</t>
    </r>
  </si>
  <si>
    <r>
      <t>C</t>
    </r>
    <r>
      <rPr>
        <b/>
        <vertAlign val="subscript"/>
        <sz val="9"/>
        <rFont val="Arial"/>
        <family val="2"/>
      </rPr>
      <t xml:space="preserve">inneluft, middel   </t>
    </r>
    <r>
      <rPr>
        <b/>
        <sz val="9"/>
        <rFont val="Arial"/>
        <family val="2"/>
      </rPr>
      <t xml:space="preserve">  (mg/L)</t>
    </r>
  </si>
  <si>
    <r>
      <t>C</t>
    </r>
    <r>
      <rPr>
        <b/>
        <vertAlign val="subscript"/>
        <sz val="9"/>
        <rFont val="Arial"/>
        <family val="2"/>
      </rPr>
      <t>inneluft, max</t>
    </r>
    <r>
      <rPr>
        <b/>
        <sz val="9"/>
        <rFont val="Arial"/>
        <family val="2"/>
      </rPr>
      <t xml:space="preserve"> / C</t>
    </r>
    <r>
      <rPr>
        <b/>
        <vertAlign val="subscript"/>
        <sz val="9"/>
        <rFont val="Arial"/>
        <family val="2"/>
      </rPr>
      <t>inneluft, median</t>
    </r>
    <r>
      <rPr>
        <b/>
        <vertAlign val="subscript"/>
        <sz val="8"/>
        <rFont val="Arial"/>
        <family val="2"/>
      </rPr>
      <t xml:space="preserve">  </t>
    </r>
    <r>
      <rPr>
        <b/>
        <sz val="8"/>
        <rFont val="Arial"/>
        <family val="2"/>
      </rPr>
      <t>(Verdi større enn 2 kan tyde på inhomogenitet/ hotspot)</t>
    </r>
  </si>
  <si>
    <r>
      <t>INPUT: Målt inneluft konsentrasjon, C</t>
    </r>
    <r>
      <rPr>
        <b/>
        <vertAlign val="subscript"/>
        <sz val="11"/>
        <rFont val="Arial"/>
        <family val="2"/>
      </rPr>
      <t>inneluft</t>
    </r>
    <r>
      <rPr>
        <b/>
        <vertAlign val="subscript"/>
        <sz val="11"/>
        <rFont val="Arial"/>
        <family val="2"/>
      </rPr>
      <t xml:space="preserve"> </t>
    </r>
    <r>
      <rPr>
        <b/>
        <sz val="11"/>
        <rFont val="Arial"/>
        <family val="2"/>
      </rPr>
      <t>(mg/L)</t>
    </r>
  </si>
  <si>
    <r>
      <t>INPUT: Målt jordkonsentrasjon, C</t>
    </r>
    <r>
      <rPr>
        <b/>
        <vertAlign val="subscript"/>
        <sz val="11"/>
        <rFont val="Arial"/>
        <family val="2"/>
      </rPr>
      <t>jord</t>
    </r>
    <r>
      <rPr>
        <b/>
        <sz val="11"/>
        <rFont val="Arial"/>
        <family val="2"/>
      </rPr>
      <t xml:space="preserve"> (mg/kg t.s.)</t>
    </r>
  </si>
  <si>
    <t>Målt grønnsak konsentrasjon</t>
  </si>
  <si>
    <t>Målt konsentrasjon i fisk</t>
  </si>
  <si>
    <r>
      <t>INPUT: Målt grønnsakskonsentrasjon, C</t>
    </r>
    <r>
      <rPr>
        <b/>
        <vertAlign val="subscript"/>
        <sz val="11"/>
        <rFont val="Arial"/>
        <family val="2"/>
      </rPr>
      <t xml:space="preserve">grønnsak </t>
    </r>
    <r>
      <rPr>
        <b/>
        <sz val="11"/>
        <rFont val="Arial"/>
        <family val="2"/>
      </rPr>
      <t>(mg/kg v.v)</t>
    </r>
  </si>
  <si>
    <r>
      <t>INPUT: Målt konsentrasjon i fisk, Cfisk</t>
    </r>
    <r>
      <rPr>
        <b/>
        <vertAlign val="subscript"/>
        <sz val="11"/>
        <rFont val="Arial"/>
        <family val="2"/>
      </rPr>
      <t xml:space="preserve"> </t>
    </r>
    <r>
      <rPr>
        <b/>
        <sz val="11"/>
        <rFont val="Arial"/>
        <family val="2"/>
      </rPr>
      <t>(mg/kg v.v)</t>
    </r>
  </si>
  <si>
    <r>
      <t>C</t>
    </r>
    <r>
      <rPr>
        <b/>
        <vertAlign val="subscript"/>
        <sz val="9"/>
        <rFont val="Arial"/>
        <family val="2"/>
      </rPr>
      <t xml:space="preserve">fisk, max </t>
    </r>
    <r>
      <rPr>
        <b/>
        <sz val="9"/>
        <rFont val="Arial"/>
        <family val="2"/>
      </rPr>
      <t xml:space="preserve">      (mg/L)</t>
    </r>
  </si>
  <si>
    <r>
      <t>C</t>
    </r>
    <r>
      <rPr>
        <b/>
        <vertAlign val="subscript"/>
        <sz val="9"/>
        <rFont val="Arial"/>
        <family val="2"/>
      </rPr>
      <t xml:space="preserve">fisk, middel   </t>
    </r>
    <r>
      <rPr>
        <b/>
        <sz val="9"/>
        <rFont val="Arial"/>
        <family val="2"/>
      </rPr>
      <t xml:space="preserve">  (mg/L)</t>
    </r>
  </si>
  <si>
    <r>
      <t>C</t>
    </r>
    <r>
      <rPr>
        <b/>
        <vertAlign val="subscript"/>
        <sz val="9"/>
        <rFont val="Arial"/>
        <family val="2"/>
      </rPr>
      <t>fisk, max</t>
    </r>
    <r>
      <rPr>
        <b/>
        <sz val="9"/>
        <rFont val="Arial"/>
        <family val="2"/>
      </rPr>
      <t xml:space="preserve"> / C</t>
    </r>
    <r>
      <rPr>
        <b/>
        <vertAlign val="subscript"/>
        <sz val="9"/>
        <rFont val="Arial"/>
        <family val="2"/>
      </rPr>
      <t>fisk, median</t>
    </r>
    <r>
      <rPr>
        <b/>
        <vertAlign val="subscript"/>
        <sz val="8"/>
        <rFont val="Arial"/>
        <family val="2"/>
      </rPr>
      <t xml:space="preserve">  </t>
    </r>
    <r>
      <rPr>
        <b/>
        <sz val="8"/>
        <rFont val="Arial"/>
        <family val="2"/>
      </rPr>
      <t>(Verdi større enn 2 kan tyde på inhomogenitet/ hotspot)</t>
    </r>
  </si>
  <si>
    <r>
      <t>Brukt kons. i porevann (fra max) C</t>
    </r>
    <r>
      <rPr>
        <b/>
        <vertAlign val="subscript"/>
        <sz val="9"/>
        <rFont val="Arial"/>
        <family val="2"/>
      </rPr>
      <t>pv, max</t>
    </r>
    <r>
      <rPr>
        <b/>
        <sz val="9"/>
        <rFont val="Arial"/>
        <family val="2"/>
      </rPr>
      <t xml:space="preserve">   (mg/l) </t>
    </r>
  </si>
  <si>
    <r>
      <t>Beregnet kons. i porevann (fra max) C</t>
    </r>
    <r>
      <rPr>
        <b/>
        <vertAlign val="subscript"/>
        <sz val="9"/>
        <rFont val="Arial"/>
        <family val="2"/>
      </rPr>
      <t>pv, max</t>
    </r>
    <r>
      <rPr>
        <b/>
        <sz val="9"/>
        <rFont val="Arial"/>
        <family val="2"/>
      </rPr>
      <t xml:space="preserve">   (mg/l) </t>
    </r>
  </si>
  <si>
    <r>
      <t>Brukt kons. i porevann (fra middel) C</t>
    </r>
    <r>
      <rPr>
        <b/>
        <vertAlign val="subscript"/>
        <sz val="9"/>
        <rFont val="Arial"/>
        <family val="2"/>
      </rPr>
      <t>pv, middel</t>
    </r>
    <r>
      <rPr>
        <b/>
        <sz val="9"/>
        <rFont val="Arial"/>
        <family val="2"/>
      </rPr>
      <t xml:space="preserve">   (mg/l) </t>
    </r>
  </si>
  <si>
    <t>Målt konsentrasjon poregass</t>
  </si>
  <si>
    <r>
      <t>C</t>
    </r>
    <r>
      <rPr>
        <b/>
        <vertAlign val="subscript"/>
        <sz val="9"/>
        <rFont val="Arial"/>
        <family val="2"/>
      </rPr>
      <t xml:space="preserve">poregass, max </t>
    </r>
    <r>
      <rPr>
        <b/>
        <sz val="9"/>
        <rFont val="Arial"/>
        <family val="2"/>
      </rPr>
      <t xml:space="preserve">      (mg/L)</t>
    </r>
  </si>
  <si>
    <r>
      <t>C</t>
    </r>
    <r>
      <rPr>
        <b/>
        <vertAlign val="subscript"/>
        <sz val="9"/>
        <rFont val="Arial"/>
        <family val="2"/>
      </rPr>
      <t xml:space="preserve">poregass, middel   </t>
    </r>
    <r>
      <rPr>
        <b/>
        <sz val="9"/>
        <rFont val="Arial"/>
        <family val="2"/>
      </rPr>
      <t xml:space="preserve">  (mg/L)</t>
    </r>
  </si>
  <si>
    <r>
      <t>INPUT: Målt konsentrasjon i poregass, C</t>
    </r>
    <r>
      <rPr>
        <b/>
        <vertAlign val="subscript"/>
        <sz val="11"/>
        <rFont val="Arial"/>
        <family val="2"/>
      </rPr>
      <t xml:space="preserve">poregass </t>
    </r>
    <r>
      <rPr>
        <b/>
        <sz val="11"/>
        <rFont val="Arial"/>
        <family val="2"/>
      </rPr>
      <t>(mg/L)</t>
    </r>
  </si>
  <si>
    <r>
      <t>C</t>
    </r>
    <r>
      <rPr>
        <b/>
        <vertAlign val="subscript"/>
        <sz val="9"/>
        <rFont val="Arial"/>
        <family val="2"/>
      </rPr>
      <t>poregass, max</t>
    </r>
    <r>
      <rPr>
        <b/>
        <sz val="9"/>
        <rFont val="Arial"/>
        <family val="2"/>
      </rPr>
      <t xml:space="preserve"> / C</t>
    </r>
    <r>
      <rPr>
        <b/>
        <vertAlign val="subscript"/>
        <sz val="9"/>
        <rFont val="Arial"/>
        <family val="2"/>
      </rPr>
      <t>poregass, median</t>
    </r>
    <r>
      <rPr>
        <b/>
        <vertAlign val="subscript"/>
        <sz val="8"/>
        <rFont val="Arial"/>
        <family val="2"/>
      </rPr>
      <t xml:space="preserve">  </t>
    </r>
    <r>
      <rPr>
        <b/>
        <sz val="8"/>
        <rFont val="Arial"/>
        <family val="2"/>
      </rPr>
      <t>(Verdi større enn 2 kan tyde på inhomogenitet/ hotspot)</t>
    </r>
  </si>
  <si>
    <t>Parametre brukt til beregning av konsentrasjon i innendørsluft</t>
  </si>
  <si>
    <r>
      <t>Brukt kons. i poregass (fra middel) C</t>
    </r>
    <r>
      <rPr>
        <b/>
        <vertAlign val="subscript"/>
        <sz val="9"/>
        <rFont val="Arial"/>
        <family val="2"/>
      </rPr>
      <t>pg, middel</t>
    </r>
    <r>
      <rPr>
        <b/>
        <sz val="9"/>
        <rFont val="Arial"/>
        <family val="2"/>
      </rPr>
      <t xml:space="preserve">   (mg/l) </t>
    </r>
  </si>
  <si>
    <r>
      <t>Beregnet Kons. i porevann (fra middel) Cpv</t>
    </r>
    <r>
      <rPr>
        <b/>
        <vertAlign val="subscript"/>
        <sz val="9"/>
        <rFont val="Arial"/>
        <family val="2"/>
      </rPr>
      <t>, middel</t>
    </r>
    <r>
      <rPr>
        <b/>
        <sz val="9"/>
        <rFont val="Arial"/>
        <family val="2"/>
      </rPr>
      <t xml:space="preserve">    (mg/l) </t>
    </r>
  </si>
  <si>
    <r>
      <t>Beregnet kons. i poregass   (fra middel)  C</t>
    </r>
    <r>
      <rPr>
        <b/>
        <vertAlign val="subscript"/>
        <sz val="9"/>
        <rFont val="Arial"/>
        <family val="2"/>
      </rPr>
      <t>pg, middel</t>
    </r>
    <r>
      <rPr>
        <b/>
        <sz val="9"/>
        <rFont val="Arial"/>
        <family val="2"/>
      </rPr>
      <t xml:space="preserve"> (mg/l)</t>
    </r>
  </si>
  <si>
    <r>
      <t>Brukt kons. i poregass (fra max) C</t>
    </r>
    <r>
      <rPr>
        <b/>
        <vertAlign val="subscript"/>
        <sz val="9"/>
        <rFont val="Arial"/>
        <family val="2"/>
      </rPr>
      <t>pg, max</t>
    </r>
    <r>
      <rPr>
        <b/>
        <sz val="9"/>
        <rFont val="Arial"/>
        <family val="2"/>
      </rPr>
      <t xml:space="preserve">   (mg/l) </t>
    </r>
  </si>
  <si>
    <r>
      <t>Beregnet kons. i poregass   (fra max)    Cpg</t>
    </r>
    <r>
      <rPr>
        <b/>
        <vertAlign val="subscript"/>
        <sz val="9"/>
        <rFont val="Arial"/>
        <family val="2"/>
      </rPr>
      <t>, max</t>
    </r>
    <r>
      <rPr>
        <b/>
        <sz val="9"/>
        <rFont val="Arial"/>
        <family val="2"/>
      </rPr>
      <t xml:space="preserve">    (mg/l)</t>
    </r>
  </si>
  <si>
    <t>Basert på maks Jdiff (g/m2.h)</t>
  </si>
  <si>
    <t>Basert på middel Jdiff (g/m2.h)</t>
  </si>
  <si>
    <t>Basert på maks Jconv (g/m2.h)</t>
  </si>
  <si>
    <t>Basert på middel Jconv (g/m2.h)</t>
  </si>
  <si>
    <t>Basert på maks Jtotal (g/m2.h)</t>
  </si>
  <si>
    <t>Basert på middel Jtotal (g/m2.h)</t>
  </si>
  <si>
    <r>
      <t>Brukt kons. i grunnvann (fra maks) C</t>
    </r>
    <r>
      <rPr>
        <b/>
        <vertAlign val="subscript"/>
        <sz val="10"/>
        <rFont val="Arial"/>
        <family val="2"/>
      </rPr>
      <t>gv</t>
    </r>
    <r>
      <rPr>
        <b/>
        <sz val="10"/>
        <rFont val="Arial"/>
        <family val="2"/>
      </rPr>
      <t xml:space="preserve">, maks   (mg/l) </t>
    </r>
  </si>
  <si>
    <r>
      <t>Brukt kons. i grunnvann (fra middel) C</t>
    </r>
    <r>
      <rPr>
        <b/>
        <vertAlign val="subscript"/>
        <sz val="10"/>
        <rFont val="Arial"/>
        <family val="2"/>
      </rPr>
      <t>gv</t>
    </r>
    <r>
      <rPr>
        <b/>
        <sz val="10"/>
        <rFont val="Arial"/>
        <family val="2"/>
      </rPr>
      <t xml:space="preserve">, middel   (mg/l) </t>
    </r>
  </si>
  <si>
    <r>
      <t>Beregnet kons. i inneluft (fra maks) C</t>
    </r>
    <r>
      <rPr>
        <b/>
        <vertAlign val="subscript"/>
        <sz val="10"/>
        <rFont val="Arial"/>
        <family val="2"/>
      </rPr>
      <t>il, maks</t>
    </r>
    <r>
      <rPr>
        <b/>
        <sz val="10"/>
        <rFont val="Arial"/>
        <family val="2"/>
      </rPr>
      <t xml:space="preserve">   (mg/l) </t>
    </r>
  </si>
  <si>
    <r>
      <t>Beregn. kons. i inneluft (fra middel) C</t>
    </r>
    <r>
      <rPr>
        <b/>
        <vertAlign val="subscript"/>
        <sz val="10"/>
        <rFont val="Arial"/>
        <family val="2"/>
      </rPr>
      <t>il, middel</t>
    </r>
    <r>
      <rPr>
        <b/>
        <sz val="10"/>
        <rFont val="Arial"/>
        <family val="2"/>
      </rPr>
      <t xml:space="preserve">   (mg/l) </t>
    </r>
  </si>
  <si>
    <r>
      <t>Brukt kons. i inneluft (fra maks) C</t>
    </r>
    <r>
      <rPr>
        <b/>
        <vertAlign val="subscript"/>
        <sz val="10"/>
        <rFont val="Arial"/>
        <family val="2"/>
      </rPr>
      <t>il, maks</t>
    </r>
    <r>
      <rPr>
        <b/>
        <sz val="10"/>
        <rFont val="Arial"/>
        <family val="2"/>
      </rPr>
      <t xml:space="preserve">   (mg/l) </t>
    </r>
  </si>
  <si>
    <r>
      <t>Brukt kons. i inneluft (fra middel) C</t>
    </r>
    <r>
      <rPr>
        <b/>
        <vertAlign val="subscript"/>
        <sz val="10"/>
        <rFont val="Arial"/>
        <family val="2"/>
      </rPr>
      <t>il, middel</t>
    </r>
    <r>
      <rPr>
        <b/>
        <sz val="10"/>
        <rFont val="Arial"/>
        <family val="2"/>
      </rPr>
      <t xml:space="preserve">   (mg/l) </t>
    </r>
  </si>
  <si>
    <t>Brukt Kd (l/kg)</t>
  </si>
  <si>
    <t xml:space="preserve">Beregn. kons. overflatevann (fra maks) Cov, maks   (mg/l) </t>
  </si>
  <si>
    <r>
      <t>Beregn. kons. overflatevann (fra middel) C</t>
    </r>
    <r>
      <rPr>
        <b/>
        <vertAlign val="subscript"/>
        <sz val="10"/>
        <rFont val="Arial"/>
        <family val="2"/>
      </rPr>
      <t>ov</t>
    </r>
    <r>
      <rPr>
        <b/>
        <sz val="10"/>
        <rFont val="Arial"/>
        <family val="2"/>
      </rPr>
      <t xml:space="preserve">, middel   (mg/l) </t>
    </r>
  </si>
  <si>
    <r>
      <t>Beregn. kons. i grunnvann (fra middel) C</t>
    </r>
    <r>
      <rPr>
        <b/>
        <vertAlign val="subscript"/>
        <sz val="10"/>
        <rFont val="Arial"/>
        <family val="2"/>
      </rPr>
      <t>gv</t>
    </r>
    <r>
      <rPr>
        <b/>
        <sz val="10"/>
        <rFont val="Arial"/>
        <family val="2"/>
      </rPr>
      <t xml:space="preserve">, middel   (mg/l) </t>
    </r>
  </si>
  <si>
    <r>
      <t>Beregn. kons. i grunnvann (fra maks) C</t>
    </r>
    <r>
      <rPr>
        <b/>
        <vertAlign val="subscript"/>
        <sz val="10"/>
        <rFont val="Arial"/>
        <family val="2"/>
      </rPr>
      <t>gv</t>
    </r>
    <r>
      <rPr>
        <b/>
        <sz val="10"/>
        <rFont val="Arial"/>
        <family val="2"/>
      </rPr>
      <t xml:space="preserve">, maks   (mg/l) </t>
    </r>
  </si>
  <si>
    <r>
      <t>Beregn. kons. fisk (fra maks) C</t>
    </r>
    <r>
      <rPr>
        <b/>
        <vertAlign val="subscript"/>
        <sz val="10"/>
        <rFont val="Arial"/>
        <family val="2"/>
      </rPr>
      <t>f</t>
    </r>
    <r>
      <rPr>
        <b/>
        <sz val="10"/>
        <rFont val="Arial"/>
        <family val="2"/>
      </rPr>
      <t xml:space="preserve">, maks   (mg/kgvv) </t>
    </r>
  </si>
  <si>
    <r>
      <t>Brukt kons. i fisk (fra maks) C</t>
    </r>
    <r>
      <rPr>
        <b/>
        <vertAlign val="subscript"/>
        <sz val="10"/>
        <rFont val="Arial"/>
        <family val="2"/>
      </rPr>
      <t>f</t>
    </r>
    <r>
      <rPr>
        <b/>
        <sz val="10"/>
        <rFont val="Arial"/>
        <family val="2"/>
      </rPr>
      <t xml:space="preserve">, maks   (mg/kgvv) </t>
    </r>
  </si>
  <si>
    <r>
      <t>Brukt kons. i grønnsaker (fra middel) C</t>
    </r>
    <r>
      <rPr>
        <b/>
        <vertAlign val="subscript"/>
        <sz val="10"/>
        <rFont val="Arial"/>
        <family val="2"/>
      </rPr>
      <t>gs</t>
    </r>
    <r>
      <rPr>
        <b/>
        <sz val="10"/>
        <rFont val="Arial"/>
        <family val="2"/>
      </rPr>
      <t xml:space="preserve">, middel  (mg/kgvv) </t>
    </r>
  </si>
  <si>
    <r>
      <t>Brukt kons. i grønnsaker (fra maks) C</t>
    </r>
    <r>
      <rPr>
        <b/>
        <vertAlign val="subscript"/>
        <sz val="10"/>
        <rFont val="Arial"/>
        <family val="2"/>
      </rPr>
      <t>gs</t>
    </r>
    <r>
      <rPr>
        <b/>
        <sz val="10"/>
        <rFont val="Arial"/>
        <family val="2"/>
      </rPr>
      <t xml:space="preserve">, maks   (mg/kgvv) </t>
    </r>
  </si>
  <si>
    <r>
      <t>Beregn. kons. grønnsaker (fra middel) C</t>
    </r>
    <r>
      <rPr>
        <b/>
        <vertAlign val="subscript"/>
        <sz val="10"/>
        <rFont val="Arial"/>
        <family val="2"/>
      </rPr>
      <t>gs</t>
    </r>
    <r>
      <rPr>
        <b/>
        <sz val="10"/>
        <rFont val="Arial"/>
        <family val="2"/>
      </rPr>
      <t xml:space="preserve">, middel   (mg/kgvv) </t>
    </r>
  </si>
  <si>
    <t xml:space="preserve">Beregn. kons. grønnsaker (fra maks) Cgs, maks   (mg/kgvv) </t>
  </si>
  <si>
    <r>
      <t>Beregn. kons. fisk (fra middel) C</t>
    </r>
    <r>
      <rPr>
        <b/>
        <vertAlign val="subscript"/>
        <sz val="10"/>
        <rFont val="Arial"/>
        <family val="2"/>
      </rPr>
      <t>f</t>
    </r>
    <r>
      <rPr>
        <b/>
        <sz val="10"/>
        <rFont val="Arial"/>
        <family val="2"/>
      </rPr>
      <t xml:space="preserve">, middel   (mg/kgvv) </t>
    </r>
  </si>
  <si>
    <r>
      <t>Brukt kons. i fisk (fra middel) C</t>
    </r>
    <r>
      <rPr>
        <b/>
        <vertAlign val="subscript"/>
        <sz val="10"/>
        <rFont val="Arial"/>
        <family val="2"/>
      </rPr>
      <t>f</t>
    </r>
    <r>
      <rPr>
        <b/>
        <sz val="10"/>
        <rFont val="Arial"/>
        <family val="2"/>
      </rPr>
      <t xml:space="preserve">, middel  (mg/kgvv) </t>
    </r>
  </si>
  <si>
    <t xml:space="preserve"> MTDI
    mg/kg kv/d</t>
  </si>
  <si>
    <t>Beregnet Eksponering Voken Maks (mg/kg kv/d)</t>
  </si>
  <si>
    <t>Beregnet Eksponering Voksen Middel (mg/kg kv/d)</t>
  </si>
  <si>
    <t>Beregnet Eksponering Barn Maks (mg/kg kv/d)</t>
  </si>
  <si>
    <t>Beregnet Eksponering Barn Middel (mg/kg kv/d)</t>
  </si>
  <si>
    <t>Beregnet Livstids Eksponering Maks (mg/kg kv/d)</t>
  </si>
  <si>
    <t>Beregnet Livstids Eksponering Middel (mg/kg kv/d)</t>
  </si>
  <si>
    <t>1 a. Stedsspesifikk</t>
  </si>
  <si>
    <t>1 b. Konsentrasjoner i jord</t>
  </si>
  <si>
    <t>1 d. Konsentrasjoner i poregass</t>
  </si>
  <si>
    <t>1 f. Konsentrasjoner i inneluft</t>
  </si>
  <si>
    <t>1 g. Konsentrasjoner i grønnsaker</t>
  </si>
  <si>
    <t>1 g. Konsentrasjoner i fisk</t>
  </si>
  <si>
    <t>Fase fordeling</t>
  </si>
  <si>
    <t>Gass transport</t>
  </si>
  <si>
    <t>Vann transport</t>
  </si>
  <si>
    <t>Opptak i organismer</t>
  </si>
  <si>
    <t>Dette regnearket er utarbeidet for å kunne utføre regneoperasjonene i henhold til veilederen for vurdering av risiko for humanhelse. Regnearket skal sørge for at beregningsgrunnlaget synliggjøres.</t>
  </si>
  <si>
    <t xml:space="preserve">Nedenfor følger en kort forklaring om funksjonen til de ulike arkene. Grønne ark angir ark hvor brukeren skal legge inn data, gule ark angir beregninger som utføres, og blå ark angir resultatarket. Grå ark inneholder stoffdata som ikke skal endres. </t>
  </si>
  <si>
    <t>Eksponering Barn</t>
  </si>
  <si>
    <t>Eksponering Voksen</t>
  </si>
  <si>
    <t>Livstids Eksponering</t>
  </si>
  <si>
    <t>Vurdering</t>
  </si>
  <si>
    <t>Overskridelse MTDI (maks)</t>
  </si>
  <si>
    <t>Overskridelse MTDI (middel)</t>
  </si>
  <si>
    <t xml:space="preserve"> Helserisiko Barn</t>
  </si>
  <si>
    <t xml:space="preserve"> Helserisiko Voksen</t>
  </si>
  <si>
    <t xml:space="preserve"> Livstids Helserisiko</t>
  </si>
  <si>
    <t>overskrider normverdi</t>
  </si>
  <si>
    <t>Dette arket beregner fordelingen av forurensningen mellom jord, porevann og poregass.</t>
  </si>
  <si>
    <t>Dette arket beregner spredning av poregass til innendørsluft.</t>
  </si>
  <si>
    <t>Dette arket beregner livtidseksponering via de ulike eksponeringsveier inkludert i risikomodellen</t>
  </si>
  <si>
    <t>Dette arket angir standardverdier for de ulike stoffene som spredningsveilederen omfatter. Det skal ikke legges inn egne verdier i dette arket.</t>
  </si>
  <si>
    <t xml:space="preserve">Revisjonsnummer </t>
  </si>
  <si>
    <t>Omfang</t>
  </si>
  <si>
    <t>Henvisning</t>
  </si>
  <si>
    <t>Kreft risiko gass</t>
  </si>
  <si>
    <t>Overskridelse Rfc (maks)</t>
  </si>
  <si>
    <t>Overskridelse Rfc (middel)</t>
  </si>
  <si>
    <t>Risiko gass</t>
  </si>
  <si>
    <t>Concrete (RIVM, 2008) --&gt; kf dårlig gulv tab 5.32</t>
  </si>
  <si>
    <t>Antatt opprinnelig kons. i inneluft (mg/L)</t>
  </si>
  <si>
    <t>-/-</t>
  </si>
  <si>
    <t>FI</t>
  </si>
  <si>
    <t>Infiltrasjonsmengde (meter vann/år)</t>
  </si>
  <si>
    <r>
      <t>Beregnet (k • i • d</t>
    </r>
    <r>
      <rPr>
        <vertAlign val="subscript"/>
        <sz val="10"/>
        <rFont val="Arial"/>
        <family val="2"/>
      </rPr>
      <t xml:space="preserve">mix </t>
    </r>
    <r>
      <rPr>
        <sz val="10"/>
        <rFont val="Cambria"/>
        <family val="1"/>
      </rPr>
      <t xml:space="preserve">• </t>
    </r>
    <r>
      <rPr>
        <sz val="10"/>
        <rFont val="Arial"/>
        <family val="2"/>
      </rPr>
      <t>L</t>
    </r>
    <r>
      <rPr>
        <vertAlign val="subscript"/>
        <sz val="10"/>
        <rFont val="Arial"/>
        <family val="2"/>
      </rPr>
      <t>SW</t>
    </r>
    <r>
      <rPr>
        <sz val="10"/>
        <rFont val="Arial"/>
        <family val="2"/>
      </rPr>
      <t>)</t>
    </r>
  </si>
  <si>
    <t>Beregnet (se veileder riskovurdering human helse)</t>
  </si>
  <si>
    <t>Relativ Eksponering Barn Maks (%))</t>
  </si>
  <si>
    <t>Relativ Eksponering Barn Middel (%)</t>
  </si>
  <si>
    <r>
      <t>Hudkontakt E</t>
    </r>
    <r>
      <rPr>
        <b/>
        <vertAlign val="subscript"/>
        <sz val="10"/>
        <rFont val="Arial"/>
        <family val="2"/>
      </rPr>
      <t>du</t>
    </r>
  </si>
  <si>
    <r>
      <t>Inhalering støv E</t>
    </r>
    <r>
      <rPr>
        <b/>
        <vertAlign val="subscript"/>
        <sz val="10"/>
        <rFont val="Arial"/>
        <family val="2"/>
      </rPr>
      <t>id</t>
    </r>
  </si>
  <si>
    <r>
      <t>Gass E</t>
    </r>
    <r>
      <rPr>
        <b/>
        <vertAlign val="subscript"/>
        <sz val="10"/>
        <rFont val="Arial"/>
        <family val="2"/>
      </rPr>
      <t>iv</t>
    </r>
  </si>
  <si>
    <r>
      <t>Drikkevann E</t>
    </r>
    <r>
      <rPr>
        <b/>
        <vertAlign val="subscript"/>
        <sz val="10"/>
        <rFont val="Arial"/>
        <family val="2"/>
      </rPr>
      <t>iw</t>
    </r>
  </si>
  <si>
    <r>
      <t>Grønnsaker E</t>
    </r>
    <r>
      <rPr>
        <b/>
        <vertAlign val="subscript"/>
        <sz val="10"/>
        <rFont val="Arial"/>
        <family val="2"/>
      </rPr>
      <t>ig</t>
    </r>
  </si>
  <si>
    <r>
      <t>Fisk E</t>
    </r>
    <r>
      <rPr>
        <b/>
        <vertAlign val="subscript"/>
        <sz val="10"/>
        <rFont val="Arial"/>
        <family val="2"/>
      </rPr>
      <t>if</t>
    </r>
  </si>
  <si>
    <r>
      <t>Gass         E</t>
    </r>
    <r>
      <rPr>
        <b/>
        <vertAlign val="subscript"/>
        <sz val="10"/>
        <rFont val="Arial"/>
        <family val="2"/>
      </rPr>
      <t>iv</t>
    </r>
  </si>
  <si>
    <r>
      <t>Fisk          E</t>
    </r>
    <r>
      <rPr>
        <b/>
        <vertAlign val="subscript"/>
        <sz val="10"/>
        <rFont val="Arial"/>
        <family val="2"/>
      </rPr>
      <t>if</t>
    </r>
  </si>
  <si>
    <t>Relativ Eksponering Voksen Maks (%))</t>
  </si>
  <si>
    <t>Relativ Eksponering Voksen Middel (%)</t>
  </si>
  <si>
    <t>Nytt verktøy for risikovurdering av humanhelse ved forurenset grunn med hovedfokus på eksponerinsgberegning og stoffdata presentert i 20160648-04-R</t>
  </si>
  <si>
    <r>
      <t xml:space="preserve">Miljødirektoratet M-XXX </t>
    </r>
    <r>
      <rPr>
        <sz val="16"/>
        <color theme="1"/>
        <rFont val="Calibri"/>
        <family val="2"/>
      </rPr>
      <t>Ι 2020</t>
    </r>
  </si>
  <si>
    <t>Beregnet (P x FI/1000)</t>
  </si>
  <si>
    <t>Tabell V. Mellomverdi for beregning av transport i vannfase</t>
  </si>
  <si>
    <t xml:space="preserve"> MTDI Kreftrisiko
    mg/kg kv/d</t>
  </si>
  <si>
    <t>I dette arket skal målte konsentrasjoner i poregassen legges inn. Legg også inn navn på prøvene. Basert på det som legges inn, beregnes antall prøver, snittkonsentrasjon, maksimumskonsentrasjon for hvert stoff. Verdiene benyttes videre av regnearket. Dersom det ikke er målt poregasskonsentrasjoner, beregner regnearket verdier ut i fra jordkonsentrasjon, fordelingskoeffsienter (Kd) og Henrys lov konstanten.</t>
  </si>
  <si>
    <t xml:space="preserve">I dette arket skal målte grunnvannskonsentrasjoner legges inn. Legg også inn navn på prøvene. Basert på det som legges inn, beregnes antall prøver, snittkonsentrasjon, maksimumskonsentrasjon for hvert stoff. Verdiene benyttes videre av regnearket. Dersom det ikke er målt grunnvannskonsentrasjoner, beregner regnearket verdier ut i fra jordkonsentrasjon, fordelingskoeffsienter (Kd) og fortynningsfaktoren porevann-grunnvann. </t>
  </si>
  <si>
    <t xml:space="preserve">I dette arket skal målte inneluftkonsentrasjoner legges inn. Legg også inn navn på prøvene. Basert på det som legges inn, beregnes antall prøver, snittkonsentrasjon, maksimumskonsentrasjon for hvert stoff. Verdiene benyttes videre av regnearket. Dersom det ikke er målt konsentrasjoner i inneluften, beregner regnearket verdier ut i fra poregasskonsentrasjoner og gasstransportmodellen til innendørsluft.  </t>
  </si>
  <si>
    <t xml:space="preserve">I dette arket skal målte konsentrasjoner i grønnsaker legges inn. Legg også inn navn på prøvene. Basert på det som legges inn, beregnes antall prøver, snittkonsentrasjon, maksimumskonsentrasjon for hvert stoff. Verdiene benyttes videre av regnearket. Dersom det ikke er målt konsentrasjoner i grønnsaker, beregner regnearket verdier ut i fra jordkonsentrasjoner og transportmodellen for opptak i planter.  </t>
  </si>
  <si>
    <t xml:space="preserve">I dette arket skal målte konsentrasjoner i fisk legges inn. Legg også inn navn på prøvene. Basert på det som legges inn, beregnes antall prøver, snittkonsentrasjon, maksimumskonsentrasjon for hvert stoff. Verdiene benyttes videre av regnearket. Dersom det ikke er målt konsentrasjoner i fisk, beregner regnearket verdier ut i fra grunnvannskonsentrasjoner og transportmodellen for spredning til resipienten som er utgangspunktet for opptak i fisk.  </t>
  </si>
  <si>
    <r>
      <t>Dette arket beregner spredning av porevann til grunnvann og overflateresipient.</t>
    </r>
    <r>
      <rPr>
        <sz val="11"/>
        <color rgb="FFFF0000"/>
        <rFont val="Calibri"/>
        <family val="2"/>
        <scheme val="minor"/>
      </rPr>
      <t/>
    </r>
  </si>
  <si>
    <r>
      <t>Dette arket beregner opptak i planter som vokser på området og fisk som lever i resipienten.</t>
    </r>
    <r>
      <rPr>
        <sz val="11"/>
        <color rgb="FFFF0000"/>
        <rFont val="Calibri"/>
        <family val="2"/>
        <scheme val="minor"/>
      </rPr>
      <t/>
    </r>
  </si>
  <si>
    <t>Dette arket beregner eksponering for barn via de ulike eksponeringsveier inkludert i risikomodellen</t>
  </si>
  <si>
    <t>Dette arket beregner eksponering for voksen via de ulike eksponeringsveier inkludert i risikomodellen</t>
  </si>
  <si>
    <t>Dette arket sammenligner totaleksponeringen med maksimalt tolerabelt daglig inntak MTDI</t>
  </si>
  <si>
    <t>Sjekkliste for risikovurdering av human helse ved forurenset grunn</t>
  </si>
  <si>
    <t>Fraksjon som infiltrerer</t>
  </si>
  <si>
    <t>Bredden av det forurensende området vinkelrett på retningen av grunnvannsstrømmen</t>
  </si>
  <si>
    <t>Beregnet hastighet på grunnvannstrøm</t>
  </si>
  <si>
    <t>Fraksjon av blad/stengelgrønnsaker i totalt grønnsaksinntak</t>
  </si>
  <si>
    <t>Fraksjon av rotgrønnsaker i totalt grønnsaksinntak</t>
  </si>
  <si>
    <t>Integrert livstidsinntak (fisk og skalldyr)</t>
  </si>
  <si>
    <t>Fraksjon av fett i fisk</t>
  </si>
  <si>
    <r>
      <rPr>
        <b/>
        <sz val="10"/>
        <rFont val="Arial"/>
        <family val="2"/>
      </rPr>
      <t>Kd</t>
    </r>
    <r>
      <rPr>
        <sz val="10"/>
        <rFont val="Arial"/>
        <family val="2"/>
      </rPr>
      <t xml:space="preserve"> (l/kg)</t>
    </r>
  </si>
  <si>
    <r>
      <rPr>
        <b/>
        <sz val="10"/>
        <rFont val="Arial"/>
        <family val="2"/>
      </rPr>
      <t>Koc</t>
    </r>
    <r>
      <rPr>
        <sz val="10"/>
        <rFont val="Arial"/>
        <family val="2"/>
      </rPr>
      <t xml:space="preserve"> (l/kg)</t>
    </r>
  </si>
  <si>
    <r>
      <rPr>
        <b/>
        <sz val="10"/>
        <rFont val="Arial"/>
        <family val="2"/>
      </rPr>
      <t>MTDI</t>
    </r>
    <r>
      <rPr>
        <sz val="8"/>
        <rFont val="Arial"/>
        <family val="2"/>
      </rPr>
      <t xml:space="preserve"> (mg/kg/d )</t>
    </r>
  </si>
  <si>
    <r>
      <rPr>
        <b/>
        <sz val="10"/>
        <rFont val="Arial"/>
        <family val="2"/>
      </rPr>
      <t>MTDI</t>
    </r>
    <r>
      <rPr>
        <b/>
        <sz val="8"/>
        <rFont val="Arial"/>
        <family val="2"/>
      </rPr>
      <t xml:space="preserve"> Kreft-risiko</t>
    </r>
    <r>
      <rPr>
        <sz val="8"/>
        <rFont val="Arial"/>
        <family val="2"/>
      </rPr>
      <t xml:space="preserve"> (mg/kg/d )</t>
    </r>
  </si>
  <si>
    <r>
      <rPr>
        <b/>
        <sz val="10"/>
        <rFont val="Arial"/>
        <family val="2"/>
      </rPr>
      <t>RfC</t>
    </r>
    <r>
      <rPr>
        <sz val="10"/>
        <rFont val="Arial"/>
        <family val="2"/>
      </rPr>
      <t xml:space="preserve">     </t>
    </r>
    <r>
      <rPr>
        <sz val="8"/>
        <rFont val="Arial"/>
        <family val="2"/>
      </rPr>
      <t>(mg/m3)</t>
    </r>
  </si>
  <si>
    <r>
      <rPr>
        <b/>
        <sz val="10"/>
        <rFont val="Arial"/>
        <family val="2"/>
      </rPr>
      <t>RfC</t>
    </r>
    <r>
      <rPr>
        <b/>
        <sz val="8"/>
        <rFont val="Arial"/>
        <family val="2"/>
      </rPr>
      <t xml:space="preserve"> Kreftrisiko</t>
    </r>
    <r>
      <rPr>
        <sz val="8"/>
        <rFont val="Arial"/>
        <family val="2"/>
      </rPr>
      <t xml:space="preserve"> (mg/m3)</t>
    </r>
  </si>
  <si>
    <r>
      <rPr>
        <b/>
        <sz val="10"/>
        <rFont val="Arial"/>
        <family val="2"/>
      </rPr>
      <t>Hud-kontakt</t>
    </r>
    <r>
      <rPr>
        <sz val="10"/>
        <rFont val="Arial"/>
        <family val="2"/>
      </rPr>
      <t>: f</t>
    </r>
    <r>
      <rPr>
        <vertAlign val="subscript"/>
        <sz val="10"/>
        <rFont val="Arial"/>
        <family val="2"/>
      </rPr>
      <t>du</t>
    </r>
  </si>
  <si>
    <r>
      <rPr>
        <b/>
        <sz val="10"/>
        <rFont val="Arial"/>
        <family val="2"/>
      </rPr>
      <t>Norm-verdi Jord</t>
    </r>
    <r>
      <rPr>
        <sz val="8"/>
        <rFont val="Arial"/>
        <family val="2"/>
      </rPr>
      <t xml:space="preserve"> (mg/kg)</t>
    </r>
  </si>
  <si>
    <r>
      <rPr>
        <b/>
        <sz val="10"/>
        <rFont val="Arial"/>
        <family val="2"/>
      </rPr>
      <t>Diffusivitet i  luft</t>
    </r>
    <r>
      <rPr>
        <sz val="10"/>
        <rFont val="Arial"/>
        <family val="2"/>
      </rPr>
      <t>, Da (m2/h)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</si>
</sst>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E+00"/>
    <numFmt numFmtId="166" formatCode="0.00000"/>
    <numFmt numFmtId="167" formatCode="0.000"/>
    <numFmt numFmtId="168" formatCode="_ * #,##0_ ;_ * \-#,##0_ ;_ * &quot;-&quot;??_ ;_ @_ "/>
    <numFmt numFmtId="169" formatCode="0.0"/>
    <numFmt numFmtId="170" formatCode="0.0000"/>
    <numFmt numFmtId="171" formatCode="0E+00"/>
    <numFmt numFmtId="172" formatCode="0.00000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vertAlign val="subscript"/>
      <sz val="10"/>
      <name val="Arial"/>
      <family val="2"/>
    </font>
    <font>
      <sz val="10"/>
      <name val="Arial"/>
      <family val="2"/>
    </font>
    <font>
      <sz val="10"/>
      <name val="Symbol"/>
      <family val="1"/>
      <charset val="2"/>
    </font>
    <font>
      <vertAlign val="subscript"/>
      <sz val="10"/>
      <name val="Arial"/>
      <family val="2"/>
    </font>
    <font>
      <b/>
      <sz val="12"/>
      <name val="Arial"/>
      <family val="2"/>
    </font>
    <font>
      <b/>
      <sz val="9"/>
      <name val="Arial"/>
      <family val="2"/>
    </font>
    <font>
      <sz val="9"/>
      <name val="Arial"/>
      <family val="2"/>
    </font>
    <font>
      <b/>
      <vertAlign val="subscript"/>
      <sz val="9"/>
      <name val="Arial"/>
      <family val="2"/>
    </font>
    <font>
      <sz val="12"/>
      <name val="Arial"/>
      <family val="2"/>
    </font>
    <font>
      <sz val="12"/>
      <color indexed="22"/>
      <name val="Arial"/>
      <family val="2"/>
    </font>
    <font>
      <b/>
      <sz val="8"/>
      <name val="Arial"/>
      <family val="2"/>
    </font>
    <font>
      <b/>
      <sz val="10"/>
      <name val="Arial"/>
      <family val="2"/>
    </font>
    <font>
      <sz val="10"/>
      <color indexed="12"/>
      <name val="Arial"/>
      <family val="2"/>
    </font>
    <font>
      <b/>
      <sz val="10"/>
      <color indexed="22"/>
      <name val="Arial"/>
      <family val="2"/>
    </font>
    <font>
      <sz val="9"/>
      <color indexed="22"/>
      <name val="Arial"/>
      <family val="2"/>
    </font>
    <font>
      <sz val="10"/>
      <color indexed="10"/>
      <name val="Arial"/>
      <family val="2"/>
    </font>
    <font>
      <vertAlign val="superscript"/>
      <sz val="10"/>
      <name val="Arial"/>
      <family val="2"/>
    </font>
    <font>
      <sz val="10"/>
      <color indexed="8"/>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6"/>
      <color theme="1"/>
      <name val="Calibri"/>
      <family val="2"/>
    </font>
    <font>
      <b/>
      <sz val="14"/>
      <name val="Calibri"/>
      <family val="2"/>
      <scheme val="minor"/>
    </font>
    <font>
      <sz val="14"/>
      <name val="Arial"/>
      <family val="2"/>
    </font>
    <font>
      <sz val="10"/>
      <color rgb="FFFF0000"/>
      <name val="Arial"/>
      <family val="2"/>
    </font>
    <font>
      <b/>
      <sz val="10"/>
      <color rgb="FFFF0000"/>
      <name val="Arial"/>
      <family val="2"/>
    </font>
    <font>
      <b/>
      <sz val="11"/>
      <name val="Arial"/>
      <family val="2"/>
    </font>
    <font>
      <b/>
      <vertAlign val="subscript"/>
      <sz val="11"/>
      <name val="Arial"/>
      <family val="2"/>
    </font>
    <font>
      <b/>
      <vertAlign val="subscript"/>
      <sz val="8"/>
      <name val="Arial"/>
      <family val="2"/>
    </font>
    <font>
      <sz val="11"/>
      <color rgb="FF006100"/>
      <name val="Calibri"/>
      <family val="2"/>
      <scheme val="minor"/>
    </font>
    <font>
      <sz val="10"/>
      <color theme="1"/>
      <name val="Calibri"/>
      <family val="2"/>
      <scheme val="minor"/>
    </font>
    <font>
      <sz val="11"/>
      <color rgb="FF000000"/>
      <name val="Calibri"/>
      <family val="2"/>
    </font>
    <font>
      <b/>
      <sz val="14"/>
      <color theme="1"/>
      <name val="Calibri"/>
      <family val="2"/>
      <scheme val="minor"/>
    </font>
    <font>
      <sz val="14"/>
      <color theme="1"/>
      <name val="Calibri"/>
      <family val="2"/>
      <scheme val="minor"/>
    </font>
    <font>
      <sz val="10"/>
      <name val="Cambria"/>
      <family val="1"/>
    </font>
    <font>
      <sz val="11"/>
      <color rgb="FFFF0000"/>
      <name val="Calibri"/>
      <family val="2"/>
    </font>
    <font>
      <sz val="8"/>
      <name val="Arial"/>
      <family val="2"/>
    </font>
  </fonts>
  <fills count="1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6EFCE"/>
      </patternFill>
    </fill>
    <fill>
      <patternFill patternType="solid">
        <fgColor rgb="FFCCFFFF"/>
        <bgColor indexed="64"/>
      </patternFill>
    </fill>
    <fill>
      <patternFill patternType="solid">
        <fgColor rgb="FFCCFFFF"/>
        <bgColor rgb="FF000000"/>
      </patternFill>
    </fill>
    <fill>
      <patternFill patternType="solid">
        <fgColor theme="9" tint="0.39997558519241921"/>
        <bgColor indexed="64"/>
      </patternFill>
    </fill>
    <fill>
      <patternFill patternType="solid">
        <fgColor rgb="FF99CCFF"/>
        <bgColor indexed="64"/>
      </patternFill>
    </fill>
    <fill>
      <patternFill patternType="solid">
        <fgColor theme="0" tint="-0.249977111117893"/>
        <bgColor indexed="64"/>
      </patternFill>
    </fill>
    <fill>
      <patternFill patternType="solid">
        <fgColor theme="0"/>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style="medium">
        <color auto="1"/>
      </top>
      <bottom style="thin">
        <color auto="1"/>
      </bottom>
      <diagonal/>
    </border>
    <border>
      <left style="thin">
        <color auto="1"/>
      </left>
      <right style="thin">
        <color auto="1"/>
      </right>
      <top/>
      <bottom/>
      <diagonal/>
    </border>
    <border>
      <left style="thin">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diagonal/>
    </border>
    <border>
      <left style="medium">
        <color auto="1"/>
      </left>
      <right/>
      <top/>
      <bottom style="thin">
        <color auto="1"/>
      </bottom>
      <diagonal/>
    </border>
    <border>
      <left style="thin">
        <color auto="1"/>
      </left>
      <right style="medium">
        <color auto="1"/>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right/>
      <top style="thin">
        <color auto="1"/>
      </top>
      <bottom style="medium">
        <color indexed="64"/>
      </bottom>
      <diagonal/>
    </border>
    <border>
      <left style="thin">
        <color auto="1"/>
      </left>
      <right style="medium">
        <color indexed="64"/>
      </right>
      <top/>
      <bottom style="medium">
        <color indexed="64"/>
      </bottom>
      <diagonal/>
    </border>
    <border>
      <left/>
      <right style="medium">
        <color auto="1"/>
      </right>
      <top/>
      <bottom/>
      <diagonal/>
    </border>
  </borders>
  <cellStyleXfs count="8">
    <xf numFmtId="0" fontId="0" fillId="0" borderId="0"/>
    <xf numFmtId="9" fontId="5" fillId="0" borderId="0" applyFont="0" applyFill="0" applyBorder="0" applyAlignment="0" applyProtection="0"/>
    <xf numFmtId="164" fontId="5" fillId="0" borderId="0" applyFont="0" applyFill="0" applyBorder="0" applyAlignment="0" applyProtection="0"/>
    <xf numFmtId="0" fontId="4" fillId="0" borderId="0"/>
    <xf numFmtId="0" fontId="8" fillId="0" borderId="0"/>
    <xf numFmtId="0" fontId="8" fillId="0" borderId="0"/>
    <xf numFmtId="164" fontId="8" fillId="0" borderId="0" applyFont="0" applyFill="0" applyBorder="0" applyAlignment="0" applyProtection="0"/>
    <xf numFmtId="0" fontId="37" fillId="11" borderId="0" applyNumberFormat="0" applyBorder="0" applyAlignment="0" applyProtection="0"/>
  </cellStyleXfs>
  <cellXfs count="476">
    <xf numFmtId="0" fontId="0" fillId="0" borderId="0" xfId="0"/>
    <xf numFmtId="0" fontId="0" fillId="0" borderId="1" xfId="0" applyFill="1" applyBorder="1"/>
    <xf numFmtId="0" fontId="8" fillId="0" borderId="1" xfId="0" applyFont="1" applyFill="1" applyBorder="1"/>
    <xf numFmtId="0" fontId="0" fillId="0" borderId="1" xfId="0" applyNumberFormat="1" applyFill="1" applyBorder="1"/>
    <xf numFmtId="0" fontId="0" fillId="2" borderId="2" xfId="0" applyFill="1" applyBorder="1" applyAlignment="1">
      <alignment vertical="top"/>
    </xf>
    <xf numFmtId="0" fontId="0" fillId="2" borderId="3" xfId="0" applyFill="1" applyBorder="1" applyAlignment="1">
      <alignment vertical="top"/>
    </xf>
    <xf numFmtId="0" fontId="0" fillId="2" borderId="4" xfId="0" applyFill="1" applyBorder="1" applyAlignment="1">
      <alignment vertical="top"/>
    </xf>
    <xf numFmtId="0" fontId="0" fillId="3" borderId="0" xfId="0" applyFill="1" applyAlignment="1">
      <alignment vertical="top"/>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xf>
    <xf numFmtId="0" fontId="0" fillId="2" borderId="8" xfId="0" applyFill="1" applyBorder="1" applyAlignment="1">
      <alignment vertical="top"/>
    </xf>
    <xf numFmtId="0" fontId="0" fillId="2" borderId="9" xfId="0" applyFill="1" applyBorder="1" applyAlignment="1">
      <alignment vertical="top"/>
    </xf>
    <xf numFmtId="0" fontId="0" fillId="3" borderId="10" xfId="0" applyFill="1" applyBorder="1" applyAlignment="1">
      <alignment vertical="top" wrapText="1"/>
    </xf>
    <xf numFmtId="0" fontId="0" fillId="3" borderId="1" xfId="0" applyFill="1" applyBorder="1" applyAlignment="1">
      <alignment vertical="top" wrapText="1"/>
    </xf>
    <xf numFmtId="0" fontId="0" fillId="2" borderId="1" xfId="0" applyFill="1" applyBorder="1" applyAlignment="1">
      <alignment vertical="top"/>
    </xf>
    <xf numFmtId="0" fontId="0" fillId="3" borderId="11" xfId="0" applyFill="1" applyBorder="1" applyAlignment="1">
      <alignment vertical="top" wrapText="1"/>
    </xf>
    <xf numFmtId="0" fontId="0" fillId="3" borderId="12" xfId="0" applyFill="1" applyBorder="1" applyAlignment="1">
      <alignment vertical="top" wrapText="1"/>
    </xf>
    <xf numFmtId="0" fontId="6" fillId="2" borderId="13" xfId="0" applyFont="1" applyFill="1" applyBorder="1" applyAlignment="1">
      <alignment vertical="top" wrapText="1"/>
    </xf>
    <xf numFmtId="0" fontId="0" fillId="3" borderId="14" xfId="0" applyFill="1" applyBorder="1" applyAlignment="1">
      <alignment vertical="top" wrapText="1"/>
    </xf>
    <xf numFmtId="0" fontId="0" fillId="3" borderId="15" xfId="0" applyFill="1" applyBorder="1" applyAlignment="1">
      <alignment vertical="top" wrapText="1"/>
    </xf>
    <xf numFmtId="0" fontId="8" fillId="3" borderId="0" xfId="0" applyFont="1" applyFill="1" applyAlignment="1">
      <alignment vertical="top"/>
    </xf>
    <xf numFmtId="0" fontId="0" fillId="3" borderId="16" xfId="0" applyFill="1" applyBorder="1" applyAlignment="1">
      <alignment vertical="top" wrapText="1"/>
    </xf>
    <xf numFmtId="0" fontId="0" fillId="3" borderId="0" xfId="0" applyFill="1" applyAlignment="1">
      <alignment vertical="top" wrapText="1"/>
    </xf>
    <xf numFmtId="0" fontId="0" fillId="3" borderId="0" xfId="0" applyFill="1" applyBorder="1" applyAlignment="1">
      <alignment vertical="top" wrapText="1"/>
    </xf>
    <xf numFmtId="0" fontId="0" fillId="3" borderId="0" xfId="0" applyFill="1" applyBorder="1" applyAlignment="1">
      <alignment vertical="top"/>
    </xf>
    <xf numFmtId="0" fontId="11" fillId="2" borderId="17" xfId="0" applyFont="1" applyFill="1" applyBorder="1" applyAlignment="1">
      <alignment vertical="top"/>
    </xf>
    <xf numFmtId="0" fontId="6" fillId="2" borderId="7" xfId="0" applyFont="1" applyFill="1" applyBorder="1" applyAlignment="1">
      <alignment vertical="top" wrapText="1"/>
    </xf>
    <xf numFmtId="0" fontId="0" fillId="3" borderId="18" xfId="0" applyFill="1" applyBorder="1" applyAlignment="1">
      <alignment vertical="top" wrapText="1"/>
    </xf>
    <xf numFmtId="0" fontId="0" fillId="3" borderId="19" xfId="0" applyFill="1" applyBorder="1" applyAlignment="1">
      <alignment vertical="top" wrapText="1"/>
    </xf>
    <xf numFmtId="0" fontId="6" fillId="3" borderId="0" xfId="0" applyFont="1" applyFill="1" applyBorder="1" applyAlignment="1">
      <alignment vertical="top" wrapText="1"/>
    </xf>
    <xf numFmtId="0" fontId="0" fillId="2" borderId="13" xfId="0" applyFill="1" applyBorder="1" applyAlignment="1">
      <alignment vertical="top"/>
    </xf>
    <xf numFmtId="0" fontId="0" fillId="2" borderId="11" xfId="0" applyFill="1" applyBorder="1" applyAlignment="1">
      <alignment vertical="top" wrapText="1"/>
    </xf>
    <xf numFmtId="0" fontId="0" fillId="2" borderId="12" xfId="0" applyFill="1" applyBorder="1" applyAlignment="1">
      <alignment vertical="top"/>
    </xf>
    <xf numFmtId="0" fontId="0" fillId="2" borderId="21" xfId="0" applyFill="1" applyBorder="1" applyAlignment="1">
      <alignment vertical="top"/>
    </xf>
    <xf numFmtId="0" fontId="0" fillId="2" borderId="22" xfId="0" applyFill="1" applyBorder="1" applyAlignment="1">
      <alignment vertical="top" wrapText="1"/>
    </xf>
    <xf numFmtId="11" fontId="0" fillId="0" borderId="1" xfId="0" applyNumberFormat="1" applyBorder="1"/>
    <xf numFmtId="0" fontId="0" fillId="3" borderId="6" xfId="0" applyFill="1" applyBorder="1" applyAlignment="1">
      <alignment vertical="top" wrapText="1"/>
    </xf>
    <xf numFmtId="0" fontId="6" fillId="2" borderId="26" xfId="0" applyFont="1" applyFill="1" applyBorder="1" applyAlignment="1">
      <alignment vertical="top" wrapText="1"/>
    </xf>
    <xf numFmtId="0" fontId="0" fillId="2" borderId="27" xfId="0" applyFill="1" applyBorder="1" applyAlignment="1">
      <alignment vertical="top"/>
    </xf>
    <xf numFmtId="0" fontId="0" fillId="2" borderId="28" xfId="0" applyFill="1" applyBorder="1" applyAlignment="1">
      <alignment vertical="top"/>
    </xf>
    <xf numFmtId="0" fontId="0" fillId="3" borderId="29" xfId="0" applyFill="1" applyBorder="1" applyAlignment="1">
      <alignment vertical="top" wrapText="1"/>
    </xf>
    <xf numFmtId="0" fontId="6" fillId="2" borderId="1" xfId="0" applyFont="1" applyFill="1" applyBorder="1" applyAlignment="1">
      <alignment vertical="top" wrapText="1"/>
    </xf>
    <xf numFmtId="0" fontId="0" fillId="2" borderId="1" xfId="0" applyFill="1" applyBorder="1" applyAlignment="1">
      <alignment horizontal="right" vertical="top"/>
    </xf>
    <xf numFmtId="0" fontId="0" fillId="2" borderId="27" xfId="0" applyFill="1" applyBorder="1" applyAlignment="1">
      <alignment horizontal="right" vertical="top"/>
    </xf>
    <xf numFmtId="0" fontId="6" fillId="2" borderId="30" xfId="0" applyFont="1" applyFill="1" applyBorder="1" applyAlignment="1">
      <alignment vertical="top"/>
    </xf>
    <xf numFmtId="0" fontId="0" fillId="2" borderId="7" xfId="0" applyFill="1" applyBorder="1" applyAlignment="1">
      <alignment vertical="top" wrapText="1"/>
    </xf>
    <xf numFmtId="0" fontId="0" fillId="2" borderId="31" xfId="0" applyFill="1" applyBorder="1" applyAlignment="1">
      <alignment vertical="top" wrapText="1"/>
    </xf>
    <xf numFmtId="0" fontId="0" fillId="2" borderId="32" xfId="0" applyFill="1" applyBorder="1" applyAlignment="1">
      <alignment vertical="top"/>
    </xf>
    <xf numFmtId="0" fontId="0" fillId="2" borderId="15" xfId="0" applyFill="1" applyBorder="1" applyAlignment="1">
      <alignment vertical="top"/>
    </xf>
    <xf numFmtId="0" fontId="0" fillId="2" borderId="29" xfId="0" applyFill="1" applyBorder="1" applyAlignment="1">
      <alignment vertical="top"/>
    </xf>
    <xf numFmtId="0" fontId="0" fillId="3" borderId="5" xfId="0" applyFill="1" applyBorder="1" applyAlignment="1">
      <alignment vertical="top" wrapText="1"/>
    </xf>
    <xf numFmtId="0" fontId="0" fillId="3" borderId="26" xfId="0" applyFill="1" applyBorder="1" applyAlignment="1" applyProtection="1">
      <alignment vertical="top"/>
      <protection locked="0"/>
    </xf>
    <xf numFmtId="11" fontId="0" fillId="0" borderId="1" xfId="0" applyNumberFormat="1" applyFill="1" applyBorder="1"/>
    <xf numFmtId="0" fontId="0" fillId="4" borderId="0" xfId="0" applyNumberFormat="1" applyFill="1" applyBorder="1"/>
    <xf numFmtId="0" fontId="15" fillId="4" borderId="0" xfId="0" applyFont="1" applyFill="1" applyBorder="1"/>
    <xf numFmtId="0" fontId="0" fillId="4" borderId="0" xfId="0" applyFill="1" applyBorder="1"/>
    <xf numFmtId="11" fontId="0" fillId="4" borderId="0" xfId="0" applyNumberFormat="1" applyFill="1" applyBorder="1"/>
    <xf numFmtId="0" fontId="0" fillId="4" borderId="0" xfId="0" applyFill="1" applyBorder="1" applyProtection="1"/>
    <xf numFmtId="0" fontId="0" fillId="4" borderId="34" xfId="0" applyFill="1" applyBorder="1" applyProtection="1"/>
    <xf numFmtId="0" fontId="0" fillId="4" borderId="0" xfId="0" applyFill="1"/>
    <xf numFmtId="0" fontId="0" fillId="4" borderId="0" xfId="0" applyNumberFormat="1" applyFill="1"/>
    <xf numFmtId="11" fontId="0" fillId="4" borderId="0" xfId="0" applyNumberFormat="1" applyFill="1"/>
    <xf numFmtId="0" fontId="18" fillId="4" borderId="0" xfId="0" applyFont="1" applyFill="1"/>
    <xf numFmtId="0" fontId="0" fillId="4" borderId="0" xfId="0" applyFill="1" applyBorder="1" applyProtection="1">
      <protection locked="0"/>
    </xf>
    <xf numFmtId="165" fontId="0" fillId="5" borderId="19" xfId="0" applyNumberFormat="1" applyFill="1" applyBorder="1"/>
    <xf numFmtId="165" fontId="8" fillId="5" borderId="1" xfId="0" applyNumberFormat="1" applyFont="1" applyFill="1" applyBorder="1"/>
    <xf numFmtId="0" fontId="19" fillId="3" borderId="0" xfId="0" applyFont="1" applyFill="1" applyBorder="1" applyAlignment="1">
      <alignment vertical="top"/>
    </xf>
    <xf numFmtId="0" fontId="0" fillId="2" borderId="0" xfId="0" applyNumberFormat="1" applyFill="1"/>
    <xf numFmtId="0" fontId="0" fillId="4" borderId="0" xfId="0" applyNumberFormat="1" applyFill="1" applyBorder="1" applyProtection="1">
      <protection locked="0"/>
    </xf>
    <xf numFmtId="0" fontId="0" fillId="4" borderId="0" xfId="0" applyNumberFormat="1" applyFill="1" applyBorder="1" applyProtection="1"/>
    <xf numFmtId="0" fontId="0" fillId="0" borderId="0" xfId="0" applyNumberFormat="1"/>
    <xf numFmtId="0" fontId="0" fillId="4" borderId="34" xfId="0" applyNumberFormat="1" applyFill="1" applyBorder="1" applyProtection="1"/>
    <xf numFmtId="0" fontId="8" fillId="0" borderId="1" xfId="0" applyNumberFormat="1" applyFont="1" applyBorder="1"/>
    <xf numFmtId="0" fontId="8" fillId="4" borderId="0" xfId="0" applyNumberFormat="1" applyFont="1" applyFill="1"/>
    <xf numFmtId="0" fontId="20" fillId="4" borderId="0" xfId="0" applyNumberFormat="1" applyFont="1" applyFill="1" applyBorder="1" applyProtection="1"/>
    <xf numFmtId="0" fontId="20" fillId="4" borderId="0" xfId="0" applyNumberFormat="1" applyFont="1" applyFill="1" applyBorder="1" applyAlignment="1" applyProtection="1">
      <alignment horizontal="left"/>
    </xf>
    <xf numFmtId="0" fontId="0" fillId="0" borderId="1" xfId="0" applyNumberFormat="1" applyBorder="1" applyProtection="1">
      <protection locked="0"/>
    </xf>
    <xf numFmtId="0" fontId="8" fillId="0" borderId="19" xfId="0" applyNumberFormat="1" applyFont="1" applyBorder="1"/>
    <xf numFmtId="0" fontId="0" fillId="0" borderId="19" xfId="0" applyNumberFormat="1" applyBorder="1" applyProtection="1">
      <protection locked="0"/>
    </xf>
    <xf numFmtId="0" fontId="6" fillId="2" borderId="2" xfId="0" applyFont="1" applyFill="1" applyBorder="1" applyAlignment="1">
      <alignment horizontal="center" vertical="top"/>
    </xf>
    <xf numFmtId="0" fontId="6" fillId="2" borderId="35" xfId="0" applyFont="1" applyFill="1" applyBorder="1" applyAlignment="1">
      <alignment horizontal="center" vertical="top"/>
    </xf>
    <xf numFmtId="0" fontId="8" fillId="2" borderId="1" xfId="0" applyFont="1" applyFill="1" applyBorder="1" applyAlignment="1">
      <alignment horizontal="right" vertical="top"/>
    </xf>
    <xf numFmtId="0" fontId="8" fillId="2" borderId="8" xfId="0" applyFont="1" applyFill="1" applyBorder="1" applyAlignment="1">
      <alignment vertical="top"/>
    </xf>
    <xf numFmtId="0" fontId="8" fillId="2" borderId="9" xfId="0" applyFont="1" applyFill="1" applyBorder="1" applyAlignment="1">
      <alignment vertical="top"/>
    </xf>
    <xf numFmtId="0" fontId="6" fillId="3" borderId="0" xfId="0" applyFont="1" applyFill="1" applyBorder="1" applyAlignment="1">
      <alignment vertical="top"/>
    </xf>
    <xf numFmtId="0" fontId="8" fillId="2" borderId="10" xfId="0" applyFont="1" applyFill="1" applyBorder="1" applyAlignment="1">
      <alignment horizontal="left" vertical="top" wrapText="1"/>
    </xf>
    <xf numFmtId="0" fontId="8" fillId="2" borderId="1" xfId="0" applyFont="1" applyFill="1" applyBorder="1" applyAlignment="1">
      <alignment horizontal="left" vertical="top"/>
    </xf>
    <xf numFmtId="0" fontId="6" fillId="2" borderId="7" xfId="0" applyFont="1" applyFill="1" applyBorder="1" applyAlignment="1">
      <alignment horizontal="left" vertical="top"/>
    </xf>
    <xf numFmtId="0" fontId="0" fillId="2" borderId="8" xfId="0" applyFill="1" applyBorder="1" applyAlignment="1">
      <alignment horizontal="left" vertical="top"/>
    </xf>
    <xf numFmtId="0" fontId="6" fillId="2" borderId="7" xfId="0" applyFont="1" applyFill="1" applyBorder="1" applyAlignment="1">
      <alignment horizontal="left" vertical="top" wrapText="1"/>
    </xf>
    <xf numFmtId="0" fontId="8" fillId="2" borderId="8" xfId="0" applyFont="1" applyFill="1" applyBorder="1" applyAlignment="1">
      <alignment horizontal="left" vertical="top"/>
    </xf>
    <xf numFmtId="0" fontId="0" fillId="2" borderId="10" xfId="0" applyFill="1" applyBorder="1" applyAlignment="1">
      <alignment horizontal="left" vertical="top" wrapText="1"/>
    </xf>
    <xf numFmtId="0" fontId="0" fillId="2" borderId="1" xfId="0" applyFill="1" applyBorder="1" applyAlignment="1">
      <alignment horizontal="left" vertical="top"/>
    </xf>
    <xf numFmtId="0" fontId="0" fillId="2" borderId="11" xfId="0" applyFill="1" applyBorder="1" applyAlignment="1">
      <alignment horizontal="left" vertical="top" wrapText="1"/>
    </xf>
    <xf numFmtId="0" fontId="0" fillId="2" borderId="12" xfId="0" applyFill="1" applyBorder="1" applyAlignment="1">
      <alignment horizontal="left" vertical="top"/>
    </xf>
    <xf numFmtId="0" fontId="8" fillId="2" borderId="13" xfId="0" applyFont="1" applyFill="1" applyBorder="1" applyAlignment="1">
      <alignment vertical="top"/>
    </xf>
    <xf numFmtId="0" fontId="0" fillId="2" borderId="3" xfId="0" applyFill="1" applyBorder="1" applyAlignment="1">
      <alignment vertical="top" wrapText="1"/>
    </xf>
    <xf numFmtId="0" fontId="0" fillId="2" borderId="8" xfId="0" applyFill="1" applyBorder="1" applyAlignment="1">
      <alignment vertical="top" wrapText="1"/>
    </xf>
    <xf numFmtId="0" fontId="8" fillId="3" borderId="0" xfId="0" applyFont="1" applyFill="1" applyAlignment="1">
      <alignment vertical="top" wrapText="1"/>
    </xf>
    <xf numFmtId="0" fontId="8" fillId="2" borderId="8" xfId="0" applyFont="1" applyFill="1" applyBorder="1" applyAlignment="1">
      <alignment vertical="top" wrapText="1"/>
    </xf>
    <xf numFmtId="9" fontId="8" fillId="2" borderId="1" xfId="1" applyFont="1" applyFill="1" applyBorder="1" applyAlignment="1">
      <alignment horizontal="right" vertical="top"/>
    </xf>
    <xf numFmtId="9" fontId="0" fillId="2" borderId="12" xfId="1" applyFont="1" applyFill="1" applyBorder="1" applyAlignment="1">
      <alignment horizontal="right" vertical="top"/>
    </xf>
    <xf numFmtId="9" fontId="0" fillId="3" borderId="19" xfId="1" applyFont="1" applyFill="1" applyBorder="1" applyAlignment="1">
      <alignment vertical="top" wrapText="1"/>
    </xf>
    <xf numFmtId="0" fontId="8" fillId="2" borderId="15" xfId="0" applyFont="1" applyFill="1" applyBorder="1" applyAlignment="1">
      <alignment vertical="top" wrapText="1"/>
    </xf>
    <xf numFmtId="0" fontId="0" fillId="2" borderId="15" xfId="0" applyFill="1" applyBorder="1" applyAlignment="1">
      <alignment vertical="top" wrapText="1"/>
    </xf>
    <xf numFmtId="0" fontId="0" fillId="2" borderId="29" xfId="0" applyFill="1" applyBorder="1" applyAlignment="1">
      <alignment vertical="top" wrapText="1"/>
    </xf>
    <xf numFmtId="0" fontId="0" fillId="3" borderId="36" xfId="0" applyFill="1" applyBorder="1" applyAlignment="1">
      <alignment vertical="top" wrapText="1"/>
    </xf>
    <xf numFmtId="0" fontId="0" fillId="3" borderId="34" xfId="0" applyFill="1" applyBorder="1" applyAlignment="1">
      <alignment vertical="top" wrapText="1"/>
    </xf>
    <xf numFmtId="0" fontId="0" fillId="3" borderId="25" xfId="0" applyFill="1" applyBorder="1" applyAlignment="1">
      <alignment vertical="top" wrapText="1"/>
    </xf>
    <xf numFmtId="9" fontId="0" fillId="3" borderId="1" xfId="1" applyFont="1" applyFill="1" applyBorder="1" applyAlignment="1">
      <alignment vertical="top" wrapText="1"/>
    </xf>
    <xf numFmtId="0" fontId="0" fillId="3" borderId="8" xfId="0" applyFill="1" applyBorder="1" applyAlignment="1">
      <alignment vertical="top" wrapText="1"/>
    </xf>
    <xf numFmtId="0" fontId="0" fillId="3" borderId="13" xfId="0" applyFill="1" applyBorder="1" applyAlignment="1" applyProtection="1">
      <alignment vertical="top"/>
      <protection locked="0"/>
    </xf>
    <xf numFmtId="0" fontId="6" fillId="2" borderId="37" xfId="0" applyFont="1" applyFill="1" applyBorder="1" applyAlignment="1">
      <alignment vertical="top" wrapText="1"/>
    </xf>
    <xf numFmtId="2" fontId="0" fillId="2" borderId="21" xfId="0" applyNumberFormat="1" applyFill="1" applyBorder="1" applyAlignment="1">
      <alignment vertical="top"/>
    </xf>
    <xf numFmtId="167" fontId="0" fillId="2" borderId="37" xfId="0" applyNumberFormat="1" applyFill="1" applyBorder="1" applyAlignment="1">
      <alignment vertical="top"/>
    </xf>
    <xf numFmtId="166" fontId="0" fillId="2" borderId="37" xfId="0" applyNumberFormat="1" applyFill="1" applyBorder="1" applyAlignment="1">
      <alignment vertical="top"/>
    </xf>
    <xf numFmtId="165" fontId="6" fillId="2" borderId="1" xfId="0" applyNumberFormat="1" applyFont="1" applyFill="1" applyBorder="1" applyAlignment="1">
      <alignment horizontal="center" vertical="top" wrapText="1"/>
    </xf>
    <xf numFmtId="0" fontId="0" fillId="4" borderId="0" xfId="0" applyFill="1" applyBorder="1" applyAlignment="1">
      <alignment vertical="top"/>
    </xf>
    <xf numFmtId="0" fontId="21" fillId="4" borderId="8" xfId="0" applyNumberFormat="1" applyFont="1" applyFill="1" applyBorder="1" applyAlignment="1" applyProtection="1">
      <alignment horizontal="left" vertical="top"/>
    </xf>
    <xf numFmtId="0" fontId="12" fillId="2" borderId="15" xfId="0" applyNumberFormat="1" applyFont="1" applyFill="1" applyBorder="1" applyAlignment="1">
      <alignment horizontal="left" vertical="top" wrapText="1"/>
    </xf>
    <xf numFmtId="0" fontId="12" fillId="2" borderId="1" xfId="0" applyNumberFormat="1" applyFont="1" applyFill="1" applyBorder="1" applyAlignment="1">
      <alignment horizontal="left" vertical="top" wrapText="1"/>
    </xf>
    <xf numFmtId="0" fontId="12" fillId="2" borderId="27" xfId="0" applyNumberFormat="1" applyFont="1" applyFill="1" applyBorder="1" applyAlignment="1">
      <alignment horizontal="left" vertical="top" wrapText="1"/>
    </xf>
    <xf numFmtId="0" fontId="12" fillId="2" borderId="1" xfId="0" applyNumberFormat="1" applyFont="1" applyFill="1" applyBorder="1" applyAlignment="1" applyProtection="1">
      <alignment horizontal="center" vertical="top" wrapText="1"/>
      <protection locked="0"/>
    </xf>
    <xf numFmtId="0" fontId="6" fillId="2" borderId="1" xfId="0" applyNumberFormat="1" applyFont="1" applyFill="1" applyBorder="1" applyAlignment="1" applyProtection="1">
      <alignment horizontal="center" vertical="top"/>
      <protection locked="0"/>
    </xf>
    <xf numFmtId="0" fontId="6" fillId="4" borderId="24" xfId="0" applyFont="1" applyFill="1" applyBorder="1" applyAlignment="1" applyProtection="1">
      <alignment vertical="top"/>
    </xf>
    <xf numFmtId="0" fontId="6" fillId="4" borderId="8" xfId="0" applyFont="1" applyFill="1" applyBorder="1" applyAlignment="1" applyProtection="1">
      <alignment vertical="top"/>
    </xf>
    <xf numFmtId="0" fontId="6" fillId="4" borderId="8" xfId="0" applyFont="1" applyFill="1" applyBorder="1" applyAlignment="1">
      <alignment vertical="top"/>
    </xf>
    <xf numFmtId="0" fontId="6" fillId="4" borderId="0" xfId="0" applyFont="1" applyFill="1" applyBorder="1" applyAlignment="1" applyProtection="1">
      <alignment horizontal="left" vertical="top"/>
    </xf>
    <xf numFmtId="0" fontId="6" fillId="4" borderId="0" xfId="0" applyFont="1" applyFill="1" applyBorder="1" applyAlignment="1">
      <alignment horizontal="left" vertical="top"/>
    </xf>
    <xf numFmtId="0" fontId="13" fillId="4" borderId="0" xfId="0" applyFont="1" applyFill="1" applyBorder="1" applyAlignment="1" applyProtection="1">
      <alignment horizontal="left" vertical="top"/>
    </xf>
    <xf numFmtId="0" fontId="13" fillId="4" borderId="0" xfId="0" applyFont="1" applyFill="1" applyBorder="1" applyAlignment="1">
      <alignment horizontal="left" vertical="top"/>
    </xf>
    <xf numFmtId="0" fontId="13" fillId="4" borderId="0" xfId="0" applyFont="1" applyFill="1" applyAlignment="1">
      <alignment horizontal="left" vertical="top"/>
    </xf>
    <xf numFmtId="0" fontId="0" fillId="3" borderId="21" xfId="0" applyFill="1" applyBorder="1" applyAlignment="1" applyProtection="1">
      <alignment vertical="top"/>
      <protection locked="0"/>
    </xf>
    <xf numFmtId="9" fontId="0" fillId="3" borderId="38" xfId="1" applyFont="1" applyFill="1" applyBorder="1" applyAlignment="1">
      <alignment vertical="top" wrapText="1"/>
    </xf>
    <xf numFmtId="0" fontId="0" fillId="2" borderId="39" xfId="0" applyFill="1" applyBorder="1" applyAlignment="1">
      <alignment vertical="top"/>
    </xf>
    <xf numFmtId="0" fontId="0" fillId="2" borderId="39" xfId="0" applyFill="1" applyBorder="1" applyAlignment="1">
      <alignment vertical="top" wrapText="1"/>
    </xf>
    <xf numFmtId="0" fontId="0" fillId="2" borderId="40" xfId="0" applyFill="1" applyBorder="1" applyAlignment="1">
      <alignment vertical="top"/>
    </xf>
    <xf numFmtId="0" fontId="6" fillId="2" borderId="30" xfId="0" applyFont="1" applyFill="1" applyBorder="1" applyAlignment="1">
      <alignment vertical="top" wrapText="1"/>
    </xf>
    <xf numFmtId="0" fontId="6" fillId="2" borderId="32" xfId="0" applyFont="1" applyFill="1" applyBorder="1" applyAlignment="1">
      <alignment vertical="top" wrapText="1"/>
    </xf>
    <xf numFmtId="0" fontId="6" fillId="2" borderId="2" xfId="0" applyFont="1" applyFill="1" applyBorder="1" applyAlignment="1">
      <alignment vertical="top" wrapText="1"/>
    </xf>
    <xf numFmtId="0" fontId="6" fillId="2" borderId="37" xfId="0" applyFont="1" applyFill="1" applyBorder="1" applyAlignment="1">
      <alignment horizontal="center" vertical="top" wrapText="1"/>
    </xf>
    <xf numFmtId="164" fontId="0" fillId="4" borderId="0" xfId="2" applyFont="1" applyFill="1" applyBorder="1"/>
    <xf numFmtId="164" fontId="0" fillId="4" borderId="0" xfId="2" applyFont="1" applyFill="1"/>
    <xf numFmtId="164" fontId="6" fillId="2" borderId="6" xfId="2" applyFont="1" applyFill="1" applyBorder="1" applyAlignment="1"/>
    <xf numFmtId="164" fontId="6" fillId="2" borderId="36" xfId="2" applyFont="1" applyFill="1" applyBorder="1" applyAlignment="1"/>
    <xf numFmtId="164" fontId="0" fillId="5" borderId="19" xfId="2" applyFont="1" applyFill="1" applyBorder="1" applyAlignment="1"/>
    <xf numFmtId="164" fontId="0" fillId="4" borderId="0" xfId="2" applyFont="1" applyFill="1" applyAlignment="1"/>
    <xf numFmtId="164" fontId="6" fillId="2" borderId="6" xfId="2" applyFont="1" applyFill="1" applyBorder="1" applyAlignment="1" applyProtection="1">
      <alignment vertical="top"/>
    </xf>
    <xf numFmtId="164" fontId="6" fillId="2" borderId="36" xfId="2" applyFont="1" applyFill="1" applyBorder="1" applyAlignment="1" applyProtection="1">
      <alignment horizontal="left" vertical="top"/>
    </xf>
    <xf numFmtId="164" fontId="11" fillId="2" borderId="19" xfId="2" applyFont="1" applyFill="1" applyBorder="1" applyAlignment="1" applyProtection="1">
      <alignment horizontal="center" wrapText="1"/>
    </xf>
    <xf numFmtId="164" fontId="0" fillId="0" borderId="1" xfId="2" applyFont="1" applyBorder="1" applyProtection="1"/>
    <xf numFmtId="0" fontId="27" fillId="0" borderId="0" xfId="3" applyFont="1"/>
    <xf numFmtId="0" fontId="28" fillId="0" borderId="0" xfId="3" applyFont="1"/>
    <xf numFmtId="0" fontId="26" fillId="0" borderId="0" xfId="3" applyFont="1"/>
    <xf numFmtId="0" fontId="4" fillId="0" borderId="0" xfId="3" applyAlignment="1">
      <alignment horizontal="left"/>
    </xf>
    <xf numFmtId="0" fontId="4" fillId="0" borderId="0" xfId="3"/>
    <xf numFmtId="14" fontId="4" fillId="0" borderId="0" xfId="3" applyNumberFormat="1" applyAlignment="1">
      <alignment horizontal="left"/>
    </xf>
    <xf numFmtId="0" fontId="30" fillId="0" borderId="0" xfId="4" applyFont="1"/>
    <xf numFmtId="0" fontId="31" fillId="0" borderId="0" xfId="4" applyFont="1"/>
    <xf numFmtId="0" fontId="8" fillId="0" borderId="0" xfId="4"/>
    <xf numFmtId="0" fontId="6" fillId="0" borderId="0" xfId="4" applyFont="1" applyAlignment="1">
      <alignment horizontal="left" vertical="center" wrapText="1"/>
    </xf>
    <xf numFmtId="0" fontId="8" fillId="0" borderId="0" xfId="4" applyAlignment="1">
      <alignment horizontal="left" vertical="center"/>
    </xf>
    <xf numFmtId="0" fontId="6" fillId="4" borderId="0" xfId="4" applyFont="1" applyFill="1" applyAlignment="1">
      <alignment horizontal="center" vertical="top"/>
    </xf>
    <xf numFmtId="0" fontId="8" fillId="4" borderId="0" xfId="4" applyFill="1"/>
    <xf numFmtId="0" fontId="32" fillId="4" borderId="0" xfId="4" applyFont="1" applyFill="1"/>
    <xf numFmtId="0" fontId="33" fillId="4" borderId="0" xfId="4" applyFont="1" applyFill="1" applyAlignment="1">
      <alignment horizontal="center" vertical="top"/>
    </xf>
    <xf numFmtId="0" fontId="6" fillId="8" borderId="0" xfId="4" applyFont="1" applyFill="1" applyAlignment="1">
      <alignment horizontal="left" vertical="top"/>
    </xf>
    <xf numFmtId="0" fontId="33" fillId="8" borderId="0" xfId="4" applyFont="1" applyFill="1" applyAlignment="1">
      <alignment horizontal="left" vertical="top"/>
    </xf>
    <xf numFmtId="0" fontId="33" fillId="7" borderId="0" xfId="4" applyFont="1" applyFill="1" applyAlignment="1">
      <alignment horizontal="left" vertical="top"/>
    </xf>
    <xf numFmtId="0" fontId="33" fillId="4" borderId="0" xfId="4" applyFont="1" applyFill="1" applyAlignment="1">
      <alignment horizontal="left" vertical="top"/>
    </xf>
    <xf numFmtId="0" fontId="32" fillId="4" borderId="0" xfId="4" applyFont="1" applyFill="1" applyAlignment="1">
      <alignment horizontal="left" vertical="top" wrapText="1"/>
    </xf>
    <xf numFmtId="0" fontId="8" fillId="0" borderId="0" xfId="4" applyAlignment="1">
      <alignment vertical="top"/>
    </xf>
    <xf numFmtId="0" fontId="8" fillId="2" borderId="15" xfId="0" applyFont="1" applyFill="1" applyBorder="1" applyAlignment="1">
      <alignment vertical="top"/>
    </xf>
    <xf numFmtId="9" fontId="0" fillId="2" borderId="1" xfId="0" applyNumberFormat="1" applyFill="1" applyBorder="1" applyAlignment="1">
      <alignment horizontal="right" vertical="top"/>
    </xf>
    <xf numFmtId="49" fontId="8" fillId="0" borderId="1" xfId="5" applyNumberFormat="1" applyBorder="1" applyAlignment="1" applyProtection="1">
      <alignment horizontal="center"/>
      <protection locked="0"/>
    </xf>
    <xf numFmtId="49" fontId="8" fillId="0" borderId="1" xfId="5" applyNumberFormat="1" applyFont="1" applyBorder="1" applyAlignment="1" applyProtection="1">
      <alignment horizontal="center"/>
      <protection locked="0"/>
    </xf>
    <xf numFmtId="0" fontId="11" fillId="3" borderId="0" xfId="0" applyFont="1" applyFill="1" applyBorder="1" applyAlignment="1">
      <alignment vertical="top"/>
    </xf>
    <xf numFmtId="0" fontId="13" fillId="0" borderId="1" xfId="5" applyFont="1" applyBorder="1"/>
    <xf numFmtId="164" fontId="12" fillId="2" borderId="1" xfId="6" applyFont="1" applyFill="1" applyBorder="1" applyAlignment="1"/>
    <xf numFmtId="0" fontId="13" fillId="2" borderId="1" xfId="5" applyNumberFormat="1" applyFont="1" applyFill="1" applyBorder="1" applyAlignment="1">
      <alignment horizontal="center"/>
    </xf>
    <xf numFmtId="0" fontId="13" fillId="2" borderId="1" xfId="5" applyNumberFormat="1" applyFont="1" applyFill="1" applyBorder="1"/>
    <xf numFmtId="0" fontId="13" fillId="2" borderId="6" xfId="5" applyNumberFormat="1" applyFont="1" applyFill="1" applyBorder="1" applyAlignment="1">
      <alignment horizontal="center"/>
    </xf>
    <xf numFmtId="0" fontId="13" fillId="4" borderId="1" xfId="5" applyFont="1" applyFill="1" applyBorder="1"/>
    <xf numFmtId="0" fontId="12" fillId="2" borderId="1" xfId="5" applyNumberFormat="1" applyFont="1" applyFill="1" applyBorder="1" applyAlignment="1">
      <alignment horizontal="center" vertical="top" wrapText="1"/>
    </xf>
    <xf numFmtId="0" fontId="12" fillId="2" borderId="1" xfId="5" applyNumberFormat="1" applyFont="1" applyFill="1" applyBorder="1" applyAlignment="1" applyProtection="1">
      <alignment horizontal="center" vertical="top"/>
      <protection locked="0"/>
    </xf>
    <xf numFmtId="11" fontId="13" fillId="0" borderId="1" xfId="5" applyNumberFormat="1" applyFont="1" applyBorder="1" applyAlignment="1">
      <alignment horizontal="center"/>
    </xf>
    <xf numFmtId="0" fontId="13" fillId="0" borderId="1" xfId="5" applyFont="1" applyBorder="1" applyAlignment="1">
      <alignment horizontal="center"/>
    </xf>
    <xf numFmtId="0" fontId="5" fillId="3" borderId="0" xfId="0" applyFont="1" applyFill="1" applyBorder="1" applyAlignment="1">
      <alignment vertical="top"/>
    </xf>
    <xf numFmtId="0" fontId="6" fillId="2" borderId="6" xfId="0" applyFont="1" applyFill="1" applyBorder="1" applyAlignment="1">
      <alignment horizontal="center" vertical="top" wrapText="1"/>
    </xf>
    <xf numFmtId="164" fontId="11" fillId="2" borderId="1" xfId="2" applyFont="1" applyFill="1" applyBorder="1" applyAlignment="1">
      <alignment vertical="center" wrapText="1"/>
    </xf>
    <xf numFmtId="0" fontId="5" fillId="4" borderId="1" xfId="5" applyFont="1" applyFill="1" applyBorder="1"/>
    <xf numFmtId="0" fontId="5" fillId="0" borderId="1" xfId="5" applyNumberFormat="1" applyFont="1" applyBorder="1" applyAlignment="1">
      <alignment horizontal="center"/>
    </xf>
    <xf numFmtId="11" fontId="5" fillId="0" borderId="1" xfId="5" applyNumberFormat="1" applyFont="1" applyBorder="1" applyAlignment="1">
      <alignment horizontal="center"/>
    </xf>
    <xf numFmtId="169" fontId="5" fillId="0" borderId="1" xfId="5" applyNumberFormat="1" applyFont="1" applyBorder="1" applyAlignment="1">
      <alignment horizontal="center"/>
    </xf>
    <xf numFmtId="2" fontId="5" fillId="0" borderId="1" xfId="5" applyNumberFormat="1" applyFont="1" applyBorder="1" applyAlignment="1" applyProtection="1">
      <alignment horizontal="center"/>
      <protection locked="0"/>
    </xf>
    <xf numFmtId="11" fontId="5" fillId="0" borderId="1" xfId="5" applyNumberFormat="1" applyFont="1" applyBorder="1" applyAlignment="1" applyProtection="1">
      <alignment horizontal="center"/>
      <protection locked="0"/>
    </xf>
    <xf numFmtId="0" fontId="5" fillId="0" borderId="1" xfId="5" applyNumberFormat="1" applyFont="1" applyBorder="1" applyAlignment="1" applyProtection="1">
      <alignment horizontal="center"/>
      <protection locked="0"/>
    </xf>
    <xf numFmtId="0" fontId="5" fillId="0" borderId="1" xfId="5" applyNumberFormat="1" applyFont="1" applyBorder="1" applyProtection="1">
      <protection locked="0"/>
    </xf>
    <xf numFmtId="0" fontId="5" fillId="0" borderId="1" xfId="5" applyFont="1" applyBorder="1"/>
    <xf numFmtId="0" fontId="38" fillId="0" borderId="0" xfId="3" applyFont="1"/>
    <xf numFmtId="2" fontId="5" fillId="0" borderId="15" xfId="5" applyNumberFormat="1" applyFont="1" applyBorder="1" applyAlignment="1" applyProtection="1">
      <alignment horizontal="center"/>
      <protection locked="0"/>
    </xf>
    <xf numFmtId="2" fontId="5" fillId="0" borderId="6" xfId="5" applyNumberFormat="1" applyFont="1" applyBorder="1" applyAlignment="1" applyProtection="1">
      <alignment horizontal="center"/>
      <protection locked="0"/>
    </xf>
    <xf numFmtId="0" fontId="12" fillId="12" borderId="1" xfId="5" applyNumberFormat="1" applyFont="1" applyFill="1" applyBorder="1" applyAlignment="1">
      <alignment horizontal="center" vertical="top" wrapText="1"/>
    </xf>
    <xf numFmtId="0" fontId="37" fillId="11" borderId="1" xfId="7" applyNumberFormat="1" applyBorder="1" applyProtection="1">
      <protection locked="0"/>
    </xf>
    <xf numFmtId="0" fontId="6" fillId="0" borderId="0" xfId="0" applyFont="1"/>
    <xf numFmtId="0" fontId="0" fillId="0" borderId="0" xfId="0" applyFill="1"/>
    <xf numFmtId="169" fontId="0" fillId="0" borderId="1" xfId="0" applyNumberFormat="1" applyFill="1" applyBorder="1"/>
    <xf numFmtId="0" fontId="0" fillId="0" borderId="1" xfId="0" applyBorder="1"/>
    <xf numFmtId="11" fontId="39" fillId="12" borderId="1" xfId="0" applyNumberFormat="1" applyFont="1" applyFill="1" applyBorder="1"/>
    <xf numFmtId="0" fontId="0" fillId="0" borderId="1" xfId="0" applyNumberFormat="1" applyBorder="1"/>
    <xf numFmtId="11" fontId="0" fillId="0" borderId="0" xfId="0" applyNumberFormat="1"/>
    <xf numFmtId="11" fontId="8" fillId="0" borderId="1" xfId="0" applyNumberFormat="1" applyFont="1" applyFill="1" applyBorder="1"/>
    <xf numFmtId="0" fontId="0" fillId="2" borderId="13" xfId="0" applyFill="1" applyBorder="1" applyAlignment="1">
      <alignment vertical="top" wrapText="1"/>
    </xf>
    <xf numFmtId="0" fontId="0" fillId="2" borderId="21" xfId="0" applyFill="1" applyBorder="1" applyAlignment="1">
      <alignment vertical="top" wrapText="1"/>
    </xf>
    <xf numFmtId="0" fontId="8" fillId="2" borderId="1" xfId="1" applyNumberFormat="1" applyFont="1" applyFill="1" applyBorder="1" applyAlignment="1">
      <alignment horizontal="right" vertical="top"/>
    </xf>
    <xf numFmtId="0" fontId="8" fillId="2" borderId="1" xfId="0" applyNumberFormat="1" applyFont="1" applyFill="1" applyBorder="1" applyAlignment="1">
      <alignment horizontal="right" vertical="top"/>
    </xf>
    <xf numFmtId="165" fontId="6" fillId="2" borderId="10" xfId="0" applyNumberFormat="1" applyFont="1" applyFill="1" applyBorder="1" applyAlignment="1">
      <alignment horizontal="center" vertical="top" wrapText="1"/>
    </xf>
    <xf numFmtId="165" fontId="6" fillId="2" borderId="13" xfId="0" applyNumberFormat="1" applyFont="1" applyFill="1" applyBorder="1" applyAlignment="1">
      <alignment horizontal="center" vertical="top" wrapText="1"/>
    </xf>
    <xf numFmtId="165" fontId="8" fillId="5" borderId="10" xfId="0" applyNumberFormat="1" applyFont="1" applyFill="1" applyBorder="1"/>
    <xf numFmtId="165" fontId="8" fillId="5" borderId="13" xfId="0" applyNumberFormat="1" applyFont="1" applyFill="1" applyBorder="1"/>
    <xf numFmtId="0" fontId="16" fillId="4" borderId="0" xfId="0" applyNumberFormat="1" applyFont="1" applyFill="1" applyBorder="1" applyAlignment="1">
      <alignment horizontal="center"/>
    </xf>
    <xf numFmtId="0" fontId="16" fillId="4" borderId="0" xfId="0" applyNumberFormat="1" applyFont="1" applyFill="1" applyBorder="1" applyAlignment="1">
      <alignment horizontal="center" vertical="top"/>
    </xf>
    <xf numFmtId="0" fontId="15" fillId="2" borderId="55" xfId="0" applyFont="1" applyFill="1" applyBorder="1"/>
    <xf numFmtId="0" fontId="15" fillId="2" borderId="56" xfId="0" applyFont="1" applyFill="1" applyBorder="1"/>
    <xf numFmtId="0" fontId="15" fillId="2" borderId="57" xfId="0" applyFont="1" applyFill="1" applyBorder="1"/>
    <xf numFmtId="0" fontId="15" fillId="2" borderId="47" xfId="0" applyFont="1" applyFill="1" applyBorder="1"/>
    <xf numFmtId="165" fontId="11" fillId="2" borderId="18" xfId="0" applyNumberFormat="1" applyFont="1" applyFill="1" applyBorder="1" applyAlignment="1">
      <alignment horizontal="center" wrapText="1"/>
    </xf>
    <xf numFmtId="165" fontId="6" fillId="2" borderId="54" xfId="0" applyNumberFormat="1" applyFont="1" applyFill="1" applyBorder="1" applyAlignment="1">
      <alignment horizontal="center" vertical="top" wrapText="1"/>
    </xf>
    <xf numFmtId="165" fontId="0" fillId="5" borderId="18" xfId="0" applyNumberFormat="1" applyFill="1" applyBorder="1"/>
    <xf numFmtId="165" fontId="0" fillId="5" borderId="23" xfId="0" applyNumberFormat="1" applyFill="1" applyBorder="1"/>
    <xf numFmtId="165" fontId="8" fillId="0" borderId="10" xfId="0" applyNumberFormat="1" applyFont="1" applyFill="1" applyBorder="1"/>
    <xf numFmtId="0" fontId="6" fillId="16" borderId="0" xfId="4" applyFont="1" applyFill="1" applyAlignment="1">
      <alignment horizontal="left" vertical="top"/>
    </xf>
    <xf numFmtId="0" fontId="8" fillId="16" borderId="0" xfId="4" applyFont="1" applyFill="1" applyAlignment="1">
      <alignment horizontal="left" vertical="top" wrapText="1"/>
    </xf>
    <xf numFmtId="0" fontId="8" fillId="0" borderId="0" xfId="4" applyFill="1"/>
    <xf numFmtId="0" fontId="3" fillId="0" borderId="0" xfId="3" applyFont="1" applyAlignment="1">
      <alignment horizontal="left"/>
    </xf>
    <xf numFmtId="0" fontId="3" fillId="0" borderId="0" xfId="3" applyFont="1"/>
    <xf numFmtId="14" fontId="3" fillId="0" borderId="0" xfId="3" applyNumberFormat="1" applyFont="1" applyAlignment="1">
      <alignment horizontal="left"/>
    </xf>
    <xf numFmtId="0" fontId="40" fillId="0" borderId="0" xfId="3" applyFont="1"/>
    <xf numFmtId="14" fontId="41" fillId="0" borderId="0" xfId="3" applyNumberFormat="1" applyFont="1" applyAlignment="1">
      <alignment horizontal="left"/>
    </xf>
    <xf numFmtId="0" fontId="41" fillId="0" borderId="0" xfId="3" applyFont="1"/>
    <xf numFmtId="0" fontId="0" fillId="0" borderId="19" xfId="0" applyNumberFormat="1" applyBorder="1" applyAlignment="1" applyProtection="1">
      <alignment horizontal="center"/>
    </xf>
    <xf numFmtId="9" fontId="22" fillId="4" borderId="0" xfId="1" applyFont="1" applyFill="1" applyBorder="1" applyAlignment="1">
      <alignment horizontal="center"/>
    </xf>
    <xf numFmtId="0" fontId="8" fillId="4" borderId="0" xfId="0" applyNumberFormat="1" applyFont="1" applyFill="1" applyBorder="1" applyAlignment="1">
      <alignment horizontal="center"/>
    </xf>
    <xf numFmtId="9" fontId="22" fillId="4" borderId="0" xfId="1" applyFont="1" applyFill="1" applyAlignment="1">
      <alignment horizontal="center"/>
    </xf>
    <xf numFmtId="9" fontId="12" fillId="2" borderId="36" xfId="1" applyFont="1" applyFill="1" applyBorder="1" applyAlignment="1" applyProtection="1">
      <alignment horizontal="center" vertical="top" wrapText="1"/>
    </xf>
    <xf numFmtId="168" fontId="12" fillId="2" borderId="16" xfId="2" applyNumberFormat="1" applyFont="1" applyFill="1" applyBorder="1" applyAlignment="1" applyProtection="1">
      <alignment horizontal="center" vertical="top" wrapText="1"/>
    </xf>
    <xf numFmtId="0" fontId="12" fillId="2" borderId="19" xfId="0" applyNumberFormat="1" applyFont="1" applyFill="1" applyBorder="1" applyAlignment="1">
      <alignment horizontal="center" vertical="top" wrapText="1"/>
    </xf>
    <xf numFmtId="0" fontId="12" fillId="2" borderId="33" xfId="0" applyNumberFormat="1" applyFont="1" applyFill="1" applyBorder="1" applyAlignment="1" applyProtection="1">
      <alignment horizontal="center" vertical="top" wrapText="1"/>
    </xf>
    <xf numFmtId="9" fontId="12" fillId="2" borderId="19" xfId="1" applyFont="1" applyFill="1" applyBorder="1" applyAlignment="1" applyProtection="1">
      <alignment horizontal="center" vertical="top" wrapText="1"/>
    </xf>
    <xf numFmtId="168" fontId="8" fillId="0" borderId="1" xfId="2" applyNumberFormat="1" applyFont="1" applyBorder="1" applyAlignment="1" applyProtection="1">
      <alignment horizontal="center"/>
    </xf>
    <xf numFmtId="0" fontId="8" fillId="0" borderId="1" xfId="0" applyNumberFormat="1" applyFont="1" applyBorder="1" applyAlignment="1" applyProtection="1">
      <alignment horizontal="center"/>
    </xf>
    <xf numFmtId="9" fontId="0" fillId="0" borderId="19" xfId="1" applyFont="1" applyBorder="1" applyAlignment="1" applyProtection="1">
      <alignment horizontal="center"/>
    </xf>
    <xf numFmtId="0" fontId="8" fillId="0" borderId="19" xfId="0" applyNumberFormat="1" applyFont="1" applyBorder="1" applyAlignment="1" applyProtection="1">
      <alignment horizontal="center"/>
    </xf>
    <xf numFmtId="9" fontId="8" fillId="0" borderId="19" xfId="1" applyFont="1" applyBorder="1" applyAlignment="1" applyProtection="1">
      <alignment horizontal="center"/>
    </xf>
    <xf numFmtId="1" fontId="0" fillId="0" borderId="19" xfId="0" applyNumberFormat="1" applyBorder="1" applyAlignment="1" applyProtection="1">
      <alignment horizontal="center"/>
    </xf>
    <xf numFmtId="168" fontId="8" fillId="4" borderId="0" xfId="2" applyNumberFormat="1" applyFont="1" applyFill="1" applyBorder="1" applyAlignment="1">
      <alignment horizontal="center"/>
    </xf>
    <xf numFmtId="0" fontId="0" fillId="4" borderId="0" xfId="0" applyNumberFormat="1" applyFill="1" applyBorder="1" applyAlignment="1">
      <alignment horizontal="center"/>
    </xf>
    <xf numFmtId="9" fontId="0" fillId="4" borderId="0" xfId="1" applyFont="1" applyFill="1" applyBorder="1" applyAlignment="1">
      <alignment horizontal="center"/>
    </xf>
    <xf numFmtId="168" fontId="8" fillId="4" borderId="0" xfId="2" applyNumberFormat="1" applyFont="1" applyFill="1" applyAlignment="1">
      <alignment horizontal="center"/>
    </xf>
    <xf numFmtId="0" fontId="8" fillId="4" borderId="0" xfId="0" applyNumberFormat="1" applyFont="1" applyFill="1" applyAlignment="1">
      <alignment horizontal="center"/>
    </xf>
    <xf numFmtId="0" fontId="0" fillId="4" borderId="0" xfId="0" applyNumberFormat="1" applyFill="1" applyAlignment="1">
      <alignment horizontal="center"/>
    </xf>
    <xf numFmtId="9" fontId="0" fillId="4" borderId="0" xfId="1" applyFont="1" applyFill="1" applyAlignment="1">
      <alignment horizontal="center"/>
    </xf>
    <xf numFmtId="9" fontId="12" fillId="2" borderId="16" xfId="1" applyFont="1" applyFill="1" applyBorder="1" applyAlignment="1" applyProtection="1">
      <alignment horizontal="center" vertical="top" wrapText="1"/>
    </xf>
    <xf numFmtId="9" fontId="8" fillId="4" borderId="0" xfId="1" applyFont="1" applyFill="1" applyBorder="1" applyAlignment="1">
      <alignment horizontal="center"/>
    </xf>
    <xf numFmtId="166" fontId="8" fillId="2" borderId="1" xfId="0" applyNumberFormat="1" applyFont="1" applyFill="1" applyBorder="1" applyAlignment="1">
      <alignment horizontal="right" vertical="top"/>
    </xf>
    <xf numFmtId="170" fontId="8" fillId="2" borderId="1" xfId="0" applyNumberFormat="1" applyFont="1" applyFill="1" applyBorder="1" applyAlignment="1">
      <alignment horizontal="right" vertical="top"/>
    </xf>
    <xf numFmtId="167" fontId="8" fillId="2" borderId="1" xfId="0" applyNumberFormat="1" applyFont="1" applyFill="1" applyBorder="1" applyAlignment="1">
      <alignment horizontal="right" vertical="top"/>
    </xf>
    <xf numFmtId="2" fontId="8" fillId="2" borderId="1" xfId="0" applyNumberFormat="1" applyFont="1" applyFill="1" applyBorder="1" applyAlignment="1">
      <alignment horizontal="right" vertical="top"/>
    </xf>
    <xf numFmtId="166" fontId="0" fillId="2" borderId="1" xfId="0" applyNumberFormat="1" applyFill="1" applyBorder="1" applyAlignment="1">
      <alignment horizontal="right" vertical="top"/>
    </xf>
    <xf numFmtId="10" fontId="12" fillId="2" borderId="16" xfId="1" applyNumberFormat="1" applyFont="1" applyFill="1" applyBorder="1" applyAlignment="1" applyProtection="1">
      <alignment horizontal="center" vertical="top" wrapText="1"/>
    </xf>
    <xf numFmtId="10" fontId="0" fillId="4" borderId="0" xfId="1" applyNumberFormat="1" applyFont="1" applyFill="1" applyBorder="1" applyAlignment="1">
      <alignment horizontal="center"/>
    </xf>
    <xf numFmtId="10" fontId="0" fillId="4" borderId="0" xfId="1" applyNumberFormat="1" applyFont="1" applyFill="1" applyAlignment="1">
      <alignment horizontal="center"/>
    </xf>
    <xf numFmtId="171" fontId="0" fillId="3" borderId="1" xfId="0" applyNumberFormat="1" applyFill="1" applyBorder="1" applyAlignment="1">
      <alignment vertical="top" wrapText="1"/>
    </xf>
    <xf numFmtId="0" fontId="0" fillId="17" borderId="1" xfId="0" applyFill="1" applyBorder="1" applyAlignment="1">
      <alignment vertical="top" wrapText="1"/>
    </xf>
    <xf numFmtId="0" fontId="0" fillId="17" borderId="23" xfId="0" applyFill="1" applyBorder="1" applyAlignment="1" applyProtection="1">
      <alignment vertical="top"/>
      <protection locked="0"/>
    </xf>
    <xf numFmtId="0" fontId="0" fillId="0" borderId="0" xfId="0" applyAlignment="1">
      <alignment vertical="center"/>
    </xf>
    <xf numFmtId="0" fontId="0" fillId="3" borderId="23" xfId="0" applyFill="1" applyBorder="1" applyAlignment="1" applyProtection="1">
      <alignment vertical="top"/>
      <protection locked="0"/>
    </xf>
    <xf numFmtId="0" fontId="11" fillId="12" borderId="1" xfId="0" applyFont="1" applyFill="1" applyBorder="1" applyAlignment="1">
      <alignment horizontal="left" vertical="center" wrapText="1"/>
    </xf>
    <xf numFmtId="0" fontId="6" fillId="12" borderId="1" xfId="0" applyFont="1" applyFill="1" applyBorder="1" applyAlignment="1">
      <alignment horizontal="center" wrapText="1"/>
    </xf>
    <xf numFmtId="0" fontId="6" fillId="12" borderId="1" xfId="0" applyNumberFormat="1" applyFont="1" applyFill="1" applyBorder="1" applyAlignment="1">
      <alignment horizontal="center" wrapText="1"/>
    </xf>
    <xf numFmtId="11" fontId="6" fillId="12" borderId="1" xfId="0" applyNumberFormat="1" applyFont="1" applyFill="1" applyBorder="1" applyAlignment="1">
      <alignment wrapText="1"/>
    </xf>
    <xf numFmtId="0" fontId="6" fillId="12" borderId="1" xfId="0" applyFont="1" applyFill="1" applyBorder="1" applyAlignment="1">
      <alignment wrapText="1"/>
    </xf>
    <xf numFmtId="165" fontId="8" fillId="0" borderId="1" xfId="0" applyNumberFormat="1" applyFont="1" applyFill="1" applyBorder="1"/>
    <xf numFmtId="165" fontId="8" fillId="0" borderId="13" xfId="0" applyNumberFormat="1" applyFont="1" applyFill="1" applyBorder="1"/>
    <xf numFmtId="165" fontId="8" fillId="0" borderId="12" xfId="0" applyNumberFormat="1" applyFont="1" applyFill="1" applyBorder="1"/>
    <xf numFmtId="165" fontId="8" fillId="0" borderId="21" xfId="0" applyNumberFormat="1" applyFont="1" applyFill="1" applyBorder="1"/>
    <xf numFmtId="0" fontId="11" fillId="12" borderId="1" xfId="0" applyFont="1" applyFill="1" applyBorder="1" applyAlignment="1">
      <alignment vertical="center"/>
    </xf>
    <xf numFmtId="0" fontId="12" fillId="12" borderId="1" xfId="0" applyFont="1" applyFill="1" applyBorder="1" applyAlignment="1">
      <alignment horizontal="left" wrapText="1"/>
    </xf>
    <xf numFmtId="11" fontId="6" fillId="12" borderId="1" xfId="0" applyNumberFormat="1" applyFont="1" applyFill="1" applyBorder="1"/>
    <xf numFmtId="0" fontId="6" fillId="12" borderId="1" xfId="0" applyFont="1" applyFill="1" applyBorder="1"/>
    <xf numFmtId="0" fontId="0" fillId="3" borderId="13" xfId="0" applyFill="1" applyBorder="1" applyAlignment="1">
      <alignment vertical="top"/>
    </xf>
    <xf numFmtId="49" fontId="8" fillId="0" borderId="12" xfId="5" applyNumberFormat="1" applyFont="1" applyBorder="1" applyAlignment="1" applyProtection="1">
      <alignment horizontal="center"/>
      <protection locked="0"/>
    </xf>
    <xf numFmtId="0" fontId="11" fillId="12" borderId="37" xfId="0" applyFont="1" applyFill="1" applyBorder="1" applyAlignment="1">
      <alignment vertical="top"/>
    </xf>
    <xf numFmtId="49" fontId="5" fillId="0" borderId="1" xfId="5" applyNumberFormat="1" applyFont="1" applyBorder="1" applyAlignment="1" applyProtection="1">
      <alignment horizontal="center"/>
      <protection locked="0"/>
    </xf>
    <xf numFmtId="0" fontId="5" fillId="3" borderId="13" xfId="0" applyFont="1" applyFill="1" applyBorder="1" applyAlignment="1">
      <alignment vertical="top"/>
    </xf>
    <xf numFmtId="49" fontId="5" fillId="0" borderId="12" xfId="5" applyNumberFormat="1" applyFont="1" applyBorder="1" applyAlignment="1" applyProtection="1">
      <alignment horizontal="center"/>
      <protection locked="0"/>
    </xf>
    <xf numFmtId="0" fontId="6" fillId="12" borderId="2" xfId="5" applyFont="1" applyFill="1" applyBorder="1" applyAlignment="1" applyProtection="1">
      <alignment horizontal="center"/>
    </xf>
    <xf numFmtId="0" fontId="26" fillId="12" borderId="49" xfId="3" applyFont="1" applyFill="1" applyBorder="1" applyAlignment="1">
      <alignment vertical="center" wrapText="1"/>
    </xf>
    <xf numFmtId="0" fontId="26" fillId="12" borderId="50" xfId="3" applyFont="1" applyFill="1" applyBorder="1" applyAlignment="1">
      <alignment horizontal="center" vertical="center" wrapText="1"/>
    </xf>
    <xf numFmtId="0" fontId="4" fillId="15" borderId="51" xfId="3" applyFill="1" applyBorder="1" applyAlignment="1">
      <alignment vertical="center" wrapText="1"/>
    </xf>
    <xf numFmtId="0" fontId="4" fillId="15" borderId="52" xfId="3" applyFill="1" applyBorder="1" applyAlignment="1">
      <alignment vertical="center" wrapText="1"/>
    </xf>
    <xf numFmtId="0" fontId="26" fillId="12" borderId="53" xfId="3" applyFont="1" applyFill="1" applyBorder="1" applyAlignment="1">
      <alignment horizontal="center" vertical="center" wrapText="1"/>
    </xf>
    <xf numFmtId="0" fontId="26" fillId="12" borderId="52" xfId="3" applyFont="1" applyFill="1" applyBorder="1" applyAlignment="1">
      <alignment vertical="center" wrapText="1"/>
    </xf>
    <xf numFmtId="0" fontId="0" fillId="3" borderId="15" xfId="0" applyFill="1" applyBorder="1" applyAlignment="1">
      <alignment horizontal="center" vertical="top" wrapText="1"/>
    </xf>
    <xf numFmtId="0" fontId="0" fillId="2" borderId="8" xfId="0" applyFill="1" applyBorder="1" applyAlignment="1">
      <alignment horizontal="center" vertical="top"/>
    </xf>
    <xf numFmtId="0" fontId="9" fillId="3" borderId="1" xfId="0" applyFont="1" applyFill="1" applyBorder="1" applyAlignment="1">
      <alignment horizontal="center" vertical="top" wrapText="1"/>
    </xf>
    <xf numFmtId="0" fontId="0" fillId="3" borderId="1" xfId="0" applyFill="1" applyBorder="1" applyAlignment="1">
      <alignment horizontal="center" vertical="top" wrapText="1"/>
    </xf>
    <xf numFmtId="0" fontId="0" fillId="3" borderId="6" xfId="0" applyFill="1" applyBorder="1" applyAlignment="1">
      <alignment horizontal="center" vertical="top" wrapText="1"/>
    </xf>
    <xf numFmtId="0" fontId="0" fillId="3" borderId="19" xfId="0" applyFill="1" applyBorder="1" applyAlignment="1">
      <alignment horizontal="center" vertical="top" wrapText="1"/>
    </xf>
    <xf numFmtId="0" fontId="0" fillId="3" borderId="12" xfId="0" applyFill="1" applyBorder="1" applyAlignment="1">
      <alignment horizontal="center" vertical="top" wrapText="1"/>
    </xf>
    <xf numFmtId="0" fontId="0" fillId="3" borderId="1" xfId="0" applyFill="1" applyBorder="1" applyAlignment="1" applyProtection="1">
      <alignment vertical="top"/>
      <protection locked="0"/>
    </xf>
    <xf numFmtId="9" fontId="0" fillId="3" borderId="1" xfId="1" applyFont="1" applyFill="1" applyBorder="1" applyAlignment="1" applyProtection="1">
      <alignment vertical="top"/>
      <protection locked="0"/>
    </xf>
    <xf numFmtId="0" fontId="0" fillId="3" borderId="19" xfId="0" applyFill="1" applyBorder="1" applyAlignment="1" applyProtection="1">
      <alignment vertical="top"/>
      <protection locked="0"/>
    </xf>
    <xf numFmtId="0" fontId="0" fillId="3" borderId="12" xfId="2" applyNumberFormat="1" applyFont="1" applyFill="1" applyBorder="1" applyAlignment="1">
      <alignment vertical="top" wrapText="1"/>
    </xf>
    <xf numFmtId="0" fontId="0" fillId="3" borderId="6" xfId="0" applyFill="1" applyBorder="1" applyAlignment="1" applyProtection="1">
      <alignment vertical="top"/>
      <protection locked="0"/>
    </xf>
    <xf numFmtId="0" fontId="0" fillId="3" borderId="36" xfId="0" applyFill="1" applyBorder="1" applyAlignment="1" applyProtection="1">
      <alignment vertical="top"/>
      <protection locked="0"/>
    </xf>
    <xf numFmtId="9" fontId="0" fillId="3" borderId="19" xfId="0" applyNumberFormat="1" applyFill="1" applyBorder="1" applyAlignment="1" applyProtection="1">
      <alignment vertical="top"/>
      <protection locked="0"/>
    </xf>
    <xf numFmtId="9" fontId="0" fillId="3" borderId="38" xfId="1" applyFont="1" applyFill="1" applyBorder="1" applyAlignment="1" applyProtection="1">
      <alignment vertical="top"/>
      <protection locked="0"/>
    </xf>
    <xf numFmtId="0" fontId="5" fillId="3" borderId="10" xfId="0" applyFont="1" applyFill="1" applyBorder="1" applyAlignment="1">
      <alignment vertical="top" wrapText="1"/>
    </xf>
    <xf numFmtId="0" fontId="5" fillId="3" borderId="15" xfId="0" quotePrefix="1" applyFont="1" applyFill="1" applyBorder="1" applyAlignment="1">
      <alignment vertical="top" wrapText="1"/>
    </xf>
    <xf numFmtId="0" fontId="5" fillId="3" borderId="23" xfId="0" applyFont="1" applyFill="1" applyBorder="1" applyAlignment="1" applyProtection="1">
      <alignment vertical="top"/>
      <protection locked="0"/>
    </xf>
    <xf numFmtId="0" fontId="5" fillId="3" borderId="1" xfId="0" applyFont="1" applyFill="1" applyBorder="1" applyAlignment="1">
      <alignment horizontal="center" vertical="top" wrapText="1"/>
    </xf>
    <xf numFmtId="167" fontId="0" fillId="3" borderId="1" xfId="0" applyNumberFormat="1" applyFill="1" applyBorder="1" applyAlignment="1">
      <alignment vertical="top" wrapText="1"/>
    </xf>
    <xf numFmtId="0" fontId="5" fillId="3" borderId="59" xfId="0" applyFont="1" applyFill="1" applyBorder="1" applyAlignment="1" applyProtection="1">
      <alignment vertical="top"/>
    </xf>
    <xf numFmtId="0" fontId="5" fillId="2" borderId="13" xfId="0" applyFont="1" applyFill="1" applyBorder="1" applyAlignment="1">
      <alignment vertical="top"/>
    </xf>
    <xf numFmtId="1" fontId="0" fillId="3" borderId="1" xfId="0" applyNumberFormat="1" applyFill="1" applyBorder="1" applyAlignment="1">
      <alignment vertical="top" wrapText="1"/>
    </xf>
    <xf numFmtId="0" fontId="0" fillId="3" borderId="23" xfId="0" applyFill="1" applyBorder="1" applyAlignment="1" applyProtection="1">
      <alignment vertical="top"/>
      <protection locked="0"/>
    </xf>
    <xf numFmtId="0" fontId="5" fillId="4" borderId="0" xfId="0" applyFont="1" applyFill="1"/>
    <xf numFmtId="0" fontId="0" fillId="12" borderId="6" xfId="0" applyFill="1" applyBorder="1" applyProtection="1">
      <protection locked="0"/>
    </xf>
    <xf numFmtId="0" fontId="5" fillId="12" borderId="6" xfId="0" applyFont="1" applyFill="1" applyBorder="1" applyProtection="1">
      <protection locked="0"/>
    </xf>
    <xf numFmtId="169" fontId="5" fillId="12" borderId="6" xfId="0" applyNumberFormat="1" applyFont="1" applyFill="1" applyBorder="1" applyProtection="1">
      <protection locked="0"/>
    </xf>
    <xf numFmtId="0" fontId="0" fillId="12" borderId="1" xfId="0" applyFill="1" applyBorder="1" applyProtection="1">
      <protection locked="0"/>
    </xf>
    <xf numFmtId="0" fontId="5" fillId="13" borderId="36" xfId="0" applyFont="1" applyFill="1" applyBorder="1" applyAlignment="1">
      <alignment vertical="top" wrapText="1"/>
    </xf>
    <xf numFmtId="9" fontId="5" fillId="5" borderId="1" xfId="1" applyFont="1" applyFill="1" applyBorder="1"/>
    <xf numFmtId="9" fontId="8" fillId="5" borderId="1" xfId="1" applyFont="1" applyFill="1" applyBorder="1"/>
    <xf numFmtId="1" fontId="5" fillId="12" borderId="1" xfId="0" applyNumberFormat="1" applyFont="1" applyFill="1" applyBorder="1" applyProtection="1">
      <protection locked="0"/>
    </xf>
    <xf numFmtId="9" fontId="12" fillId="2" borderId="16" xfId="1" applyNumberFormat="1" applyFont="1" applyFill="1" applyBorder="1" applyAlignment="1" applyProtection="1">
      <alignment horizontal="center" vertical="top" wrapText="1"/>
    </xf>
    <xf numFmtId="9" fontId="0" fillId="4" borderId="0" xfId="1" applyNumberFormat="1" applyFont="1" applyFill="1" applyBorder="1" applyAlignment="1">
      <alignment horizontal="center"/>
    </xf>
    <xf numFmtId="9" fontId="0" fillId="4" borderId="0" xfId="1" applyNumberFormat="1" applyFont="1" applyFill="1" applyAlignment="1">
      <alignment horizontal="center"/>
    </xf>
    <xf numFmtId="0" fontId="32" fillId="4" borderId="0" xfId="0" applyFont="1" applyFill="1"/>
    <xf numFmtId="11" fontId="43" fillId="12" borderId="1" xfId="0" applyNumberFormat="1" applyFont="1" applyFill="1" applyBorder="1"/>
    <xf numFmtId="9" fontId="8" fillId="5" borderId="10" xfId="1" applyFont="1" applyFill="1" applyBorder="1"/>
    <xf numFmtId="0" fontId="5" fillId="2" borderId="10" xfId="0" applyFont="1" applyFill="1" applyBorder="1" applyAlignment="1">
      <alignment horizontal="left" vertical="top" wrapText="1"/>
    </xf>
    <xf numFmtId="0" fontId="6" fillId="4" borderId="0" xfId="4" applyFont="1" applyFill="1" applyAlignment="1">
      <alignment horizontal="center" vertical="top"/>
    </xf>
    <xf numFmtId="0" fontId="8" fillId="9" borderId="0" xfId="4" applyFont="1" applyFill="1" applyAlignment="1">
      <alignment horizontal="left" vertical="top"/>
    </xf>
    <xf numFmtId="0" fontId="8" fillId="0" borderId="0" xfId="4" applyFont="1" applyAlignment="1">
      <alignment horizontal="left" vertical="top" wrapText="1"/>
    </xf>
    <xf numFmtId="0" fontId="33" fillId="4" borderId="0" xfId="4" applyFont="1" applyFill="1" applyAlignment="1">
      <alignment horizontal="center" vertical="top"/>
    </xf>
    <xf numFmtId="0" fontId="6" fillId="15" borderId="0" xfId="4" applyFont="1" applyFill="1" applyAlignment="1">
      <alignment horizontal="left" vertical="top"/>
    </xf>
    <xf numFmtId="0" fontId="5" fillId="0" borderId="0" xfId="4" applyFont="1" applyAlignment="1">
      <alignment horizontal="left" vertical="top" wrapText="1"/>
    </xf>
    <xf numFmtId="0" fontId="6" fillId="9" borderId="0" xfId="4" applyFont="1" applyFill="1" applyAlignment="1">
      <alignment horizontal="left" vertical="top"/>
    </xf>
    <xf numFmtId="0" fontId="6" fillId="10" borderId="0" xfId="4" applyFont="1" applyFill="1" applyAlignment="1">
      <alignment horizontal="left" vertical="top" wrapText="1"/>
    </xf>
    <xf numFmtId="0" fontId="6" fillId="6" borderId="0" xfId="4" applyFont="1" applyFill="1" applyAlignment="1">
      <alignment horizontal="left" vertical="top"/>
    </xf>
    <xf numFmtId="0" fontId="6" fillId="10" borderId="0" xfId="4" applyFont="1" applyFill="1" applyAlignment="1">
      <alignment horizontal="left" vertical="top"/>
    </xf>
    <xf numFmtId="0" fontId="6" fillId="7" borderId="0" xfId="4" applyFont="1" applyFill="1" applyAlignment="1">
      <alignment horizontal="left" vertical="top"/>
    </xf>
    <xf numFmtId="0" fontId="6" fillId="0" borderId="0" xfId="4" applyFont="1" applyAlignment="1">
      <alignment horizontal="left" vertical="center" wrapText="1"/>
    </xf>
    <xf numFmtId="0" fontId="6" fillId="14" borderId="0" xfId="4" applyFont="1" applyFill="1" applyAlignment="1">
      <alignment horizontal="left" vertical="top"/>
    </xf>
    <xf numFmtId="0" fontId="32" fillId="0" borderId="0" xfId="4" applyFont="1" applyAlignment="1">
      <alignment horizontal="left" vertical="top" wrapText="1"/>
    </xf>
    <xf numFmtId="0" fontId="8" fillId="3" borderId="41"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46" xfId="0" applyFont="1" applyFill="1" applyBorder="1" applyAlignment="1">
      <alignment horizontal="left" vertical="top" wrapText="1"/>
    </xf>
    <xf numFmtId="0" fontId="8" fillId="3" borderId="25" xfId="0" applyFont="1" applyFill="1" applyBorder="1" applyAlignment="1">
      <alignment horizontal="left" vertical="top" wrapText="1"/>
    </xf>
    <xf numFmtId="0" fontId="0" fillId="3" borderId="45" xfId="0" applyFill="1" applyBorder="1" applyAlignment="1" applyProtection="1">
      <alignment vertical="top"/>
      <protection locked="0"/>
    </xf>
    <xf numFmtId="0" fontId="0" fillId="3" borderId="23" xfId="0" applyFill="1" applyBorder="1" applyAlignment="1" applyProtection="1">
      <alignment vertical="top"/>
      <protection locked="0"/>
    </xf>
    <xf numFmtId="0" fontId="11" fillId="12" borderId="30" xfId="5" applyFont="1" applyFill="1" applyBorder="1" applyAlignment="1">
      <alignment horizontal="left"/>
    </xf>
    <xf numFmtId="0" fontId="11" fillId="12" borderId="3" xfId="5" applyFont="1" applyFill="1" applyBorder="1" applyAlignment="1">
      <alignment horizontal="left"/>
    </xf>
    <xf numFmtId="0" fontId="11" fillId="12" borderId="32" xfId="5" applyFont="1" applyFill="1" applyBorder="1" applyAlignment="1">
      <alignment horizontal="left"/>
    </xf>
    <xf numFmtId="0" fontId="5" fillId="15" borderId="7" xfId="5" applyFont="1" applyFill="1" applyBorder="1" applyAlignment="1" applyProtection="1">
      <alignment horizontal="left"/>
    </xf>
    <xf numFmtId="0" fontId="5" fillId="15" borderId="8" xfId="5" applyFont="1" applyFill="1" applyBorder="1" applyAlignment="1" applyProtection="1">
      <alignment horizontal="left"/>
    </xf>
    <xf numFmtId="0" fontId="5" fillId="15" borderId="15" xfId="5" applyFont="1" applyFill="1" applyBorder="1" applyAlignment="1" applyProtection="1">
      <alignment horizontal="left"/>
    </xf>
    <xf numFmtId="0" fontId="5" fillId="15" borderId="31" xfId="5" applyFont="1" applyFill="1" applyBorder="1" applyAlignment="1" applyProtection="1">
      <alignment horizontal="left"/>
    </xf>
    <xf numFmtId="0" fontId="5" fillId="15" borderId="58" xfId="5" applyFont="1" applyFill="1" applyBorder="1" applyAlignment="1" applyProtection="1">
      <alignment horizontal="left"/>
    </xf>
    <xf numFmtId="0" fontId="5" fillId="15" borderId="29" xfId="5" applyFont="1" applyFill="1" applyBorder="1" applyAlignment="1" applyProtection="1">
      <alignment horizontal="left"/>
    </xf>
    <xf numFmtId="0" fontId="11" fillId="2" borderId="30" xfId="0" applyFont="1" applyFill="1" applyBorder="1" applyAlignment="1">
      <alignment vertical="top" wrapText="1"/>
    </xf>
    <xf numFmtId="0" fontId="11" fillId="2" borderId="3" xfId="0" applyFont="1" applyFill="1" applyBorder="1" applyAlignment="1">
      <alignment vertical="top" wrapText="1"/>
    </xf>
    <xf numFmtId="0" fontId="11" fillId="2" borderId="4" xfId="0" applyFont="1" applyFill="1" applyBorder="1" applyAlignment="1">
      <alignment vertical="top" wrapText="1"/>
    </xf>
    <xf numFmtId="0" fontId="5" fillId="3" borderId="45" xfId="0" applyFont="1" applyFill="1" applyBorder="1" applyAlignment="1" applyProtection="1">
      <alignment vertical="top"/>
      <protection locked="0"/>
    </xf>
    <xf numFmtId="0" fontId="8" fillId="3" borderId="42" xfId="0" applyFont="1" applyFill="1" applyBorder="1" applyAlignment="1">
      <alignment horizontal="left" vertical="top" wrapText="1"/>
    </xf>
    <xf numFmtId="0" fontId="8" fillId="3" borderId="0" xfId="0" applyFont="1" applyFill="1" applyBorder="1" applyAlignment="1">
      <alignment horizontal="left" vertical="top" wrapText="1"/>
    </xf>
    <xf numFmtId="0" fontId="0" fillId="3" borderId="47" xfId="0" applyFill="1" applyBorder="1" applyAlignment="1" applyProtection="1">
      <alignment vertical="top"/>
      <protection locked="0"/>
    </xf>
    <xf numFmtId="0" fontId="0" fillId="3" borderId="7" xfId="0" applyFill="1" applyBorder="1" applyAlignment="1">
      <alignment horizontal="left" vertical="top" wrapText="1"/>
    </xf>
    <xf numFmtId="0" fontId="0" fillId="3" borderId="15" xfId="0" applyFill="1" applyBorder="1" applyAlignment="1">
      <alignment horizontal="left" vertical="top" wrapText="1"/>
    </xf>
    <xf numFmtId="0" fontId="0" fillId="3" borderId="46" xfId="0" applyFill="1" applyBorder="1" applyAlignment="1">
      <alignment horizontal="left" vertical="top" wrapText="1"/>
    </xf>
    <xf numFmtId="0" fontId="0" fillId="3" borderId="16" xfId="0" applyFill="1" applyBorder="1" applyAlignment="1">
      <alignment horizontal="left" vertical="top" wrapText="1"/>
    </xf>
    <xf numFmtId="0" fontId="0" fillId="3" borderId="43" xfId="0" applyFill="1" applyBorder="1" applyAlignment="1">
      <alignment horizontal="left" vertical="top" wrapText="1"/>
    </xf>
    <xf numFmtId="0" fontId="0" fillId="3" borderId="44" xfId="0" applyFill="1" applyBorder="1" applyAlignment="1">
      <alignment horizontal="left" vertical="top" wrapText="1"/>
    </xf>
    <xf numFmtId="0" fontId="6" fillId="2" borderId="3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11" fillId="2" borderId="20" xfId="0" applyNumberFormat="1" applyFont="1" applyFill="1" applyBorder="1" applyAlignment="1">
      <alignment horizontal="center"/>
    </xf>
    <xf numFmtId="0" fontId="11" fillId="2" borderId="0" xfId="0" applyNumberFormat="1" applyFont="1" applyFill="1" applyBorder="1" applyAlignment="1">
      <alignment horizontal="center"/>
    </xf>
    <xf numFmtId="0" fontId="11" fillId="2" borderId="34" xfId="0" applyNumberFormat="1" applyFont="1" applyFill="1" applyBorder="1" applyAlignment="1">
      <alignment horizontal="center"/>
    </xf>
    <xf numFmtId="0" fontId="11" fillId="2" borderId="33" xfId="0" applyNumberFormat="1" applyFont="1" applyFill="1" applyBorder="1" applyAlignment="1">
      <alignment horizontal="center"/>
    </xf>
    <xf numFmtId="0" fontId="11" fillId="2" borderId="25" xfId="0" applyNumberFormat="1" applyFont="1" applyFill="1" applyBorder="1" applyAlignment="1">
      <alignment horizontal="center"/>
    </xf>
    <xf numFmtId="0" fontId="11" fillId="2" borderId="16" xfId="0" applyNumberFormat="1" applyFont="1" applyFill="1" applyBorder="1" applyAlignment="1">
      <alignment horizontal="center"/>
    </xf>
    <xf numFmtId="0" fontId="34" fillId="2" borderId="20" xfId="0" applyNumberFormat="1" applyFont="1" applyFill="1" applyBorder="1" applyAlignment="1"/>
    <xf numFmtId="0" fontId="34" fillId="2" borderId="0" xfId="0" applyNumberFormat="1" applyFont="1" applyFill="1" applyBorder="1" applyAlignment="1"/>
    <xf numFmtId="0" fontId="12" fillId="2" borderId="6" xfId="5" applyNumberFormat="1" applyFont="1" applyFill="1" applyBorder="1" applyAlignment="1">
      <alignment horizontal="center" vertical="center" wrapText="1"/>
    </xf>
    <xf numFmtId="0" fontId="12" fillId="2" borderId="19" xfId="5" applyNumberFormat="1" applyFont="1" applyFill="1" applyBorder="1" applyAlignment="1">
      <alignment horizontal="center" vertical="center" wrapText="1"/>
    </xf>
    <xf numFmtId="0" fontId="12" fillId="2" borderId="1" xfId="5" applyNumberFormat="1" applyFont="1" applyFill="1" applyBorder="1" applyAlignment="1">
      <alignment horizontal="center" vertical="center"/>
    </xf>
    <xf numFmtId="11" fontId="34" fillId="12" borderId="1" xfId="5" applyNumberFormat="1" applyFont="1" applyFill="1" applyBorder="1" applyAlignment="1">
      <alignment horizontal="center"/>
    </xf>
    <xf numFmtId="0" fontId="34" fillId="12" borderId="1" xfId="5" applyNumberFormat="1" applyFont="1" applyFill="1" applyBorder="1" applyAlignment="1">
      <alignment horizontal="center"/>
    </xf>
    <xf numFmtId="11" fontId="34" fillId="12" borderId="6" xfId="5" applyNumberFormat="1" applyFont="1" applyFill="1" applyBorder="1" applyAlignment="1">
      <alignment horizontal="center"/>
    </xf>
    <xf numFmtId="0" fontId="34" fillId="12" borderId="6" xfId="5" applyNumberFormat="1" applyFont="1" applyFill="1" applyBorder="1" applyAlignment="1">
      <alignment horizontal="center"/>
    </xf>
    <xf numFmtId="0" fontId="11" fillId="2" borderId="1" xfId="5" applyFont="1" applyFill="1" applyBorder="1" applyAlignment="1">
      <alignment horizontal="left" vertical="center" wrapText="1"/>
    </xf>
    <xf numFmtId="0" fontId="11" fillId="2" borderId="17" xfId="0" applyFont="1" applyFill="1" applyBorder="1" applyAlignment="1">
      <alignment horizontal="center"/>
    </xf>
    <xf numFmtId="0" fontId="11" fillId="2" borderId="39" xfId="0" applyFont="1" applyFill="1" applyBorder="1" applyAlignment="1">
      <alignment horizontal="center"/>
    </xf>
    <xf numFmtId="0" fontId="11" fillId="2" borderId="40" xfId="0" applyFont="1" applyFill="1" applyBorder="1" applyAlignment="1">
      <alignment horizontal="center"/>
    </xf>
    <xf numFmtId="0" fontId="11" fillId="2" borderId="46" xfId="0" applyFont="1" applyFill="1" applyBorder="1" applyAlignment="1">
      <alignment horizontal="center"/>
    </xf>
    <xf numFmtId="0" fontId="11" fillId="2" borderId="25" xfId="0" applyFont="1" applyFill="1" applyBorder="1" applyAlignment="1">
      <alignment horizontal="center"/>
    </xf>
    <xf numFmtId="0" fontId="11" fillId="2" borderId="54" xfId="0" applyFont="1" applyFill="1" applyBorder="1" applyAlignment="1">
      <alignment horizontal="center"/>
    </xf>
    <xf numFmtId="0" fontId="11" fillId="2" borderId="42" xfId="0" applyFont="1" applyFill="1" applyBorder="1" applyAlignment="1">
      <alignment horizontal="center"/>
    </xf>
    <xf numFmtId="0" fontId="11" fillId="2" borderId="0" xfId="0" applyFont="1" applyFill="1" applyBorder="1" applyAlignment="1">
      <alignment horizontal="center"/>
    </xf>
    <xf numFmtId="0" fontId="11" fillId="2" borderId="60" xfId="0" applyFont="1" applyFill="1" applyBorder="1" applyAlignment="1">
      <alignment horizontal="center"/>
    </xf>
    <xf numFmtId="168" fontId="6" fillId="2" borderId="26" xfId="2" applyNumberFormat="1" applyFont="1" applyFill="1" applyBorder="1" applyAlignment="1" applyProtection="1">
      <alignment horizontal="center" vertical="top" wrapText="1"/>
    </xf>
    <xf numFmtId="168" fontId="0" fillId="0" borderId="24" xfId="2" applyNumberFormat="1" applyFont="1" applyBorder="1" applyAlignment="1">
      <alignment horizontal="center" vertical="top" wrapText="1"/>
    </xf>
    <xf numFmtId="168" fontId="0" fillId="0" borderId="14" xfId="2" applyNumberFormat="1" applyFont="1" applyBorder="1" applyAlignment="1">
      <alignment horizontal="center" vertical="top" wrapText="1"/>
    </xf>
    <xf numFmtId="168" fontId="0" fillId="0" borderId="33" xfId="2" applyNumberFormat="1" applyFont="1" applyBorder="1" applyAlignment="1">
      <alignment horizontal="center" vertical="top" wrapText="1"/>
    </xf>
    <xf numFmtId="168" fontId="0" fillId="0" borderId="25" xfId="2" applyNumberFormat="1" applyFont="1" applyBorder="1" applyAlignment="1">
      <alignment horizontal="center" vertical="top" wrapText="1"/>
    </xf>
    <xf numFmtId="168" fontId="0" fillId="0" borderId="16" xfId="2" applyNumberFormat="1" applyFont="1" applyBorder="1" applyAlignment="1">
      <alignment horizontal="center" vertical="top" wrapText="1"/>
    </xf>
    <xf numFmtId="0" fontId="12" fillId="2" borderId="20" xfId="0" applyNumberFormat="1" applyFont="1" applyFill="1" applyBorder="1" applyAlignment="1" applyProtection="1">
      <alignment horizontal="center" vertical="top" wrapText="1"/>
    </xf>
    <xf numFmtId="0" fontId="12" fillId="2" borderId="33" xfId="0" applyNumberFormat="1" applyFont="1" applyFill="1" applyBorder="1" applyAlignment="1" applyProtection="1">
      <alignment horizontal="center" vertical="top" wrapText="1"/>
    </xf>
    <xf numFmtId="9" fontId="6" fillId="2" borderId="25" xfId="1" applyFont="1" applyFill="1" applyBorder="1" applyAlignment="1" applyProtection="1">
      <alignment horizontal="center" vertical="top"/>
    </xf>
    <xf numFmtId="9" fontId="6" fillId="2" borderId="16" xfId="1" applyFont="1" applyFill="1" applyBorder="1" applyAlignment="1" applyProtection="1">
      <alignment horizontal="center" vertical="top"/>
    </xf>
    <xf numFmtId="0" fontId="6" fillId="2" borderId="27" xfId="1" applyNumberFormat="1" applyFont="1" applyFill="1" applyBorder="1" applyAlignment="1" applyProtection="1">
      <alignment horizontal="center" vertical="top"/>
    </xf>
    <xf numFmtId="0" fontId="6" fillId="2" borderId="8" xfId="1" applyNumberFormat="1" applyFont="1" applyFill="1" applyBorder="1" applyAlignment="1" applyProtection="1">
      <alignment horizontal="center" vertical="top"/>
    </xf>
    <xf numFmtId="10" fontId="6" fillId="2" borderId="25" xfId="1" applyNumberFormat="1" applyFont="1" applyFill="1" applyBorder="1" applyAlignment="1" applyProtection="1">
      <alignment horizontal="center" vertical="top"/>
    </xf>
    <xf numFmtId="10" fontId="6" fillId="2" borderId="16" xfId="1" applyNumberFormat="1" applyFont="1" applyFill="1" applyBorder="1" applyAlignment="1" applyProtection="1">
      <alignment horizontal="center" vertical="top"/>
    </xf>
    <xf numFmtId="10" fontId="6" fillId="2" borderId="27" xfId="1" applyNumberFormat="1" applyFont="1" applyFill="1" applyBorder="1" applyAlignment="1" applyProtection="1">
      <alignment horizontal="center" vertical="top"/>
    </xf>
    <xf numFmtId="10" fontId="6" fillId="2" borderId="8" xfId="1" applyNumberFormat="1" applyFont="1" applyFill="1" applyBorder="1" applyAlignment="1" applyProtection="1">
      <alignment horizontal="center" vertical="top"/>
    </xf>
    <xf numFmtId="9" fontId="6" fillId="2" borderId="27" xfId="1" applyNumberFormat="1" applyFont="1" applyFill="1" applyBorder="1" applyAlignment="1" applyProtection="1">
      <alignment horizontal="center" vertical="top"/>
    </xf>
    <xf numFmtId="9" fontId="6" fillId="2" borderId="8" xfId="1" applyNumberFormat="1" applyFont="1" applyFill="1" applyBorder="1" applyAlignment="1" applyProtection="1">
      <alignment horizontal="center" vertical="top"/>
    </xf>
    <xf numFmtId="9" fontId="6" fillId="2" borderId="25" xfId="1" applyNumberFormat="1" applyFont="1" applyFill="1" applyBorder="1" applyAlignment="1" applyProtection="1">
      <alignment horizontal="center" vertical="top"/>
    </xf>
    <xf numFmtId="9" fontId="6" fillId="2" borderId="16" xfId="1" applyNumberFormat="1" applyFont="1" applyFill="1" applyBorder="1" applyAlignment="1" applyProtection="1">
      <alignment horizontal="center" vertical="top"/>
    </xf>
    <xf numFmtId="9" fontId="6" fillId="2" borderId="27" xfId="1" applyFont="1" applyFill="1" applyBorder="1" applyAlignment="1" applyProtection="1">
      <alignment horizontal="center" vertical="top"/>
    </xf>
    <xf numFmtId="9" fontId="6" fillId="2" borderId="8" xfId="1" applyFont="1" applyFill="1" applyBorder="1" applyAlignment="1" applyProtection="1">
      <alignment horizontal="center" vertical="top"/>
    </xf>
    <xf numFmtId="0" fontId="6" fillId="12" borderId="1" xfId="0" applyFont="1" applyFill="1" applyBorder="1" applyAlignment="1" applyProtection="1">
      <alignment vertical="top" wrapText="1"/>
    </xf>
    <xf numFmtId="0" fontId="5" fillId="12" borderId="1" xfId="0" applyFont="1" applyFill="1" applyBorder="1" applyAlignment="1" applyProtection="1">
      <alignment vertical="top" wrapText="1"/>
    </xf>
    <xf numFmtId="0" fontId="0" fillId="12" borderId="1" xfId="0" applyFill="1" applyBorder="1" applyProtection="1"/>
    <xf numFmtId="0" fontId="5" fillId="12" borderId="1" xfId="0" applyFont="1" applyFill="1" applyBorder="1" applyProtection="1"/>
    <xf numFmtId="1" fontId="5" fillId="12" borderId="1" xfId="0" applyNumberFormat="1" applyFont="1" applyFill="1" applyBorder="1" applyProtection="1"/>
    <xf numFmtId="0" fontId="24" fillId="12" borderId="1" xfId="0" applyFont="1" applyFill="1" applyBorder="1" applyProtection="1"/>
    <xf numFmtId="167" fontId="5" fillId="12" borderId="1" xfId="0" applyNumberFormat="1" applyFont="1" applyFill="1" applyBorder="1" applyProtection="1"/>
    <xf numFmtId="169" fontId="5" fillId="12" borderId="1" xfId="0" applyNumberFormat="1" applyFont="1" applyFill="1" applyBorder="1" applyProtection="1"/>
    <xf numFmtId="2" fontId="5" fillId="12" borderId="1" xfId="0" applyNumberFormat="1" applyFont="1" applyFill="1" applyBorder="1" applyProtection="1"/>
    <xf numFmtId="0" fontId="32" fillId="12" borderId="1" xfId="0" applyFont="1" applyFill="1" applyBorder="1" applyProtection="1"/>
    <xf numFmtId="1" fontId="32" fillId="12" borderId="1" xfId="0" applyNumberFormat="1" applyFont="1" applyFill="1" applyBorder="1" applyProtection="1"/>
    <xf numFmtId="2" fontId="32" fillId="12" borderId="1" xfId="0" applyNumberFormat="1" applyFont="1" applyFill="1" applyBorder="1" applyProtection="1"/>
    <xf numFmtId="169" fontId="32" fillId="12" borderId="1" xfId="0" applyNumberFormat="1" applyFont="1" applyFill="1" applyBorder="1" applyProtection="1"/>
    <xf numFmtId="0" fontId="0" fillId="12" borderId="6" xfId="0" applyFill="1" applyBorder="1" applyProtection="1"/>
    <xf numFmtId="0" fontId="5" fillId="12" borderId="6" xfId="0" applyFont="1" applyFill="1" applyBorder="1" applyProtection="1"/>
    <xf numFmtId="2" fontId="5" fillId="12" borderId="6" xfId="0" applyNumberFormat="1" applyFont="1" applyFill="1" applyBorder="1" applyProtection="1"/>
    <xf numFmtId="167" fontId="32" fillId="12" borderId="1" xfId="0" applyNumberFormat="1" applyFont="1" applyFill="1" applyBorder="1" applyProtection="1"/>
    <xf numFmtId="166" fontId="32" fillId="12" borderId="1" xfId="0" applyNumberFormat="1" applyFont="1" applyFill="1" applyBorder="1" applyProtection="1"/>
    <xf numFmtId="0" fontId="24" fillId="12" borderId="6" xfId="0" applyFont="1" applyFill="1" applyBorder="1" applyProtection="1"/>
    <xf numFmtId="169" fontId="5" fillId="12" borderId="6" xfId="0" applyNumberFormat="1" applyFont="1" applyFill="1" applyBorder="1" applyProtection="1"/>
    <xf numFmtId="1" fontId="5" fillId="12" borderId="6" xfId="0" applyNumberFormat="1" applyFont="1" applyFill="1" applyBorder="1" applyProtection="1"/>
    <xf numFmtId="172" fontId="32" fillId="12" borderId="1" xfId="0" applyNumberFormat="1" applyFont="1" applyFill="1" applyBorder="1" applyProtection="1"/>
    <xf numFmtId="165" fontId="32" fillId="12" borderId="1" xfId="0" applyNumberFormat="1" applyFont="1" applyFill="1" applyBorder="1" applyProtection="1"/>
    <xf numFmtId="11" fontId="32" fillId="12" borderId="1" xfId="0" applyNumberFormat="1" applyFont="1" applyFill="1" applyBorder="1" applyProtection="1"/>
    <xf numFmtId="165" fontId="5" fillId="12" borderId="1" xfId="0" applyNumberFormat="1" applyFont="1" applyFill="1" applyBorder="1" applyProtection="1"/>
    <xf numFmtId="11" fontId="5" fillId="12" borderId="1" xfId="0" applyNumberFormat="1" applyFont="1" applyFill="1" applyBorder="1" applyProtection="1"/>
    <xf numFmtId="11" fontId="39" fillId="12" borderId="1" xfId="0" applyNumberFormat="1" applyFont="1" applyFill="1" applyBorder="1" applyProtection="1">
      <protection locked="0"/>
    </xf>
    <xf numFmtId="0" fontId="26" fillId="12" borderId="49" xfId="3" applyFont="1" applyFill="1" applyBorder="1" applyAlignment="1">
      <alignment horizontal="center" vertical="center" wrapText="1"/>
    </xf>
    <xf numFmtId="0" fontId="1" fillId="12" borderId="49" xfId="3" applyFont="1" applyFill="1" applyBorder="1" applyAlignment="1">
      <alignment horizontal="center" vertical="center" wrapText="1"/>
    </xf>
    <xf numFmtId="14" fontId="1" fillId="12" borderId="49" xfId="3" applyNumberFormat="1" applyFont="1" applyFill="1" applyBorder="1" applyAlignment="1">
      <alignment horizontal="center" vertical="center" wrapText="1"/>
    </xf>
    <xf numFmtId="0" fontId="1" fillId="12" borderId="49" xfId="3" applyFont="1" applyFill="1" applyBorder="1" applyAlignment="1">
      <alignment vertical="center" wrapText="1"/>
    </xf>
    <xf numFmtId="11" fontId="5" fillId="12" borderId="1" xfId="0" applyNumberFormat="1" applyFont="1" applyFill="1" applyBorder="1" applyAlignment="1" applyProtection="1">
      <alignment vertical="top" wrapText="1"/>
    </xf>
    <xf numFmtId="0" fontId="5" fillId="4" borderId="0" xfId="0" applyFont="1" applyFill="1" applyAlignment="1">
      <alignment vertical="top" wrapText="1"/>
    </xf>
    <xf numFmtId="0" fontId="6" fillId="12" borderId="1" xfId="0" applyFont="1" applyFill="1" applyBorder="1" applyAlignment="1" applyProtection="1">
      <alignment horizontal="left" vertical="center" wrapText="1"/>
    </xf>
    <xf numFmtId="0" fontId="2" fillId="0" borderId="48" xfId="3" applyFont="1" applyFill="1" applyBorder="1" applyAlignment="1" applyProtection="1">
      <alignment vertical="center" wrapText="1"/>
      <protection locked="0"/>
    </xf>
    <xf numFmtId="0" fontId="4" fillId="0" borderId="48" xfId="3" applyFill="1" applyBorder="1" applyAlignment="1" applyProtection="1">
      <alignment vertical="center" wrapText="1"/>
      <protection locked="0"/>
    </xf>
    <xf numFmtId="0" fontId="4" fillId="0" borderId="48" xfId="3" applyBorder="1" applyAlignment="1" applyProtection="1">
      <alignment vertical="center" wrapText="1"/>
      <protection locked="0"/>
    </xf>
    <xf numFmtId="0" fontId="4" fillId="0" borderId="53" xfId="3" applyFill="1" applyBorder="1" applyAlignment="1" applyProtection="1">
      <alignment vertical="center" wrapText="1"/>
      <protection locked="0"/>
    </xf>
    <xf numFmtId="0" fontId="4" fillId="0" borderId="53" xfId="3" applyBorder="1" applyAlignment="1" applyProtection="1">
      <alignment vertical="center" wrapText="1"/>
      <protection locked="0"/>
    </xf>
    <xf numFmtId="0" fontId="2" fillId="0" borderId="53" xfId="3" applyFont="1" applyFill="1" applyBorder="1" applyAlignment="1" applyProtection="1">
      <alignment vertical="center" wrapText="1"/>
      <protection locked="0"/>
    </xf>
  </cellXfs>
  <cellStyles count="8">
    <cellStyle name="Comma" xfId="2" builtinId="3"/>
    <cellStyle name="Good" xfId="7" builtinId="26"/>
    <cellStyle name="Normal" xfId="0" builtinId="0"/>
    <cellStyle name="Normal 2" xfId="3" xr:uid="{00000000-0005-0000-0000-000002000000}"/>
    <cellStyle name="Normal 3" xfId="5" xr:uid="{00000000-0005-0000-0000-000003000000}"/>
    <cellStyle name="Normal 4" xfId="4" xr:uid="{00000000-0005-0000-0000-000004000000}"/>
    <cellStyle name="Percent" xfId="1" builtinId="5"/>
    <cellStyle name="Tusenskille_BeregningsverktøySFT99-01Vers1.0" xfId="6" xr:uid="{00000000-0005-0000-0000-000006000000}"/>
  </cellStyles>
  <dxfs count="216">
    <dxf>
      <fill>
        <patternFill>
          <bgColor indexed="43"/>
        </patternFill>
      </fill>
    </dxf>
    <dxf>
      <fill>
        <patternFill>
          <bgColor indexed="43"/>
        </patternFill>
      </fill>
    </dxf>
    <dxf>
      <fill>
        <patternFill>
          <bgColor indexed="43"/>
        </patternFill>
      </fill>
    </dxf>
    <dxf>
      <font>
        <color rgb="FF9C0006"/>
      </font>
      <fill>
        <patternFill>
          <bgColor rgb="FFFFC7CE"/>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4"/>
        </patternFill>
      </fill>
    </dxf>
    <dxf>
      <font>
        <condense val="0"/>
        <extend val="0"/>
        <color indexed="10"/>
      </font>
    </dxf>
    <dxf>
      <font>
        <condense val="0"/>
        <extend val="0"/>
        <color indexed="10"/>
      </font>
    </dxf>
    <dxf>
      <fill>
        <patternFill>
          <bgColor indexed="44"/>
        </patternFill>
      </fill>
    </dxf>
    <dxf>
      <fill>
        <patternFill>
          <bgColor indexed="44"/>
        </patternFill>
      </fill>
    </dxf>
    <dxf>
      <font>
        <condense val="0"/>
        <extend val="0"/>
        <color auto="1"/>
      </font>
      <fill>
        <patternFill>
          <bgColor indexed="44"/>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ill>
        <patternFill>
          <bgColor indexed="43"/>
        </patternFill>
      </fill>
    </dxf>
    <dxf>
      <fill>
        <patternFill>
          <bgColor indexed="43"/>
        </patternFill>
      </fill>
    </dxf>
    <dxf>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auto="1"/>
      </font>
      <fill>
        <patternFill>
          <bgColor indexed="9"/>
        </patternFill>
      </fill>
    </dxf>
    <dxf>
      <fill>
        <patternFill>
          <bgColor indexed="23"/>
        </patternFill>
      </fill>
    </dxf>
    <dxf>
      <font>
        <color rgb="FF9C0006"/>
      </font>
      <fill>
        <patternFill>
          <bgColor rgb="FFFFC7CE"/>
        </patternFill>
      </fill>
    </dxf>
    <dxf>
      <font>
        <color rgb="FF9C0006"/>
      </font>
      <fill>
        <patternFill>
          <bgColor rgb="FFFFC7CE"/>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auto="1"/>
      </font>
      <fill>
        <patternFill>
          <bgColor indexed="9"/>
        </patternFill>
      </fill>
    </dxf>
    <dxf>
      <fill>
        <patternFill>
          <bgColor indexed="23"/>
        </patternFill>
      </fill>
    </dxf>
    <dxf>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ill>
        <patternFill>
          <bgColor indexed="43"/>
        </patternFill>
      </fill>
    </dxf>
    <dxf>
      <fill>
        <patternFill>
          <bgColor indexed="43"/>
        </patternFill>
      </fill>
    </dxf>
    <dxf>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auto="1"/>
      </font>
      <fill>
        <patternFill>
          <bgColor indexed="9"/>
        </patternFill>
      </fill>
    </dxf>
    <dxf>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lor rgb="FF9C0006"/>
      </font>
      <fill>
        <patternFill>
          <bgColor rgb="FFFFC7CE"/>
        </patternFill>
      </fill>
    </dxf>
    <dxf>
      <font>
        <color rgb="FF9C0006"/>
      </font>
      <fill>
        <patternFill>
          <bgColor rgb="FFFFC7CE"/>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auto="1"/>
      </font>
      <fill>
        <patternFill>
          <bgColor indexed="9"/>
        </patternFill>
      </fill>
    </dxf>
    <dxf>
      <fill>
        <patternFill>
          <bgColor indexed="23"/>
        </patternFill>
      </fill>
    </dxf>
    <dxf>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auto="1"/>
      </font>
      <fill>
        <patternFill>
          <bgColor indexed="9"/>
        </patternFill>
      </fill>
    </dxf>
    <dxf>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ill>
        <patternFill>
          <bgColor indexed="43"/>
        </patternFill>
      </fill>
    </dxf>
    <dxf>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lor rgb="FF9C0006"/>
      </font>
      <fill>
        <patternFill>
          <bgColor rgb="FFFFC7CE"/>
        </patternFill>
      </fill>
    </dxf>
    <dxf>
      <font>
        <color rgb="FF9C0006"/>
      </font>
      <fill>
        <patternFill>
          <bgColor rgb="FFFFC7CE"/>
        </patternFill>
      </fill>
    </dxf>
    <dxf>
      <font>
        <condense val="0"/>
        <extend val="0"/>
        <color indexed="23"/>
      </font>
      <fill>
        <patternFill>
          <bgColor indexed="23"/>
        </patternFill>
      </fill>
    </dxf>
    <dxf>
      <fill>
        <patternFill>
          <bgColor indexed="9"/>
        </patternFill>
      </fill>
    </dxf>
    <dxf>
      <font>
        <condense val="0"/>
        <extend val="0"/>
        <color indexed="23"/>
      </font>
      <fill>
        <patternFill>
          <bgColor indexed="23"/>
        </patternFill>
      </fill>
    </dxf>
    <dxf>
      <font>
        <condense val="0"/>
        <extend val="0"/>
        <color auto="1"/>
      </font>
      <fill>
        <patternFill>
          <bgColor indexed="9"/>
        </patternFill>
      </fill>
    </dxf>
    <dxf>
      <fill>
        <patternFill>
          <bgColor indexed="23"/>
        </patternFill>
      </fill>
    </dxf>
    <dxf>
      <fill>
        <patternFill>
          <bgColor indexed="43"/>
        </patternFill>
      </fill>
    </dxf>
    <dxf>
      <fill>
        <patternFill>
          <bgColor indexed="23"/>
        </patternFill>
      </fill>
    </dxf>
    <dxf>
      <fill>
        <patternFill>
          <bgColor indexed="9"/>
        </patternFill>
      </fill>
    </dxf>
    <dxf>
      <fill>
        <patternFill>
          <bgColor indexed="43"/>
        </patternFill>
      </fill>
    </dxf>
    <dxf>
      <font>
        <condense val="0"/>
        <extend val="0"/>
        <color indexed="44"/>
      </font>
      <fill>
        <patternFill>
          <bgColor indexed="44"/>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9"/>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9"/>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9"/>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9"/>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9"/>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ill>
        <patternFill>
          <bgColor indexed="43"/>
        </patternFill>
      </fill>
    </dxf>
    <dxf>
      <fill>
        <patternFill>
          <bgColor indexed="43"/>
        </patternFill>
      </fill>
    </dxf>
    <dxf>
      <font>
        <condense val="0"/>
        <extend val="0"/>
        <color indexed="44"/>
      </font>
      <fill>
        <patternFill>
          <bgColor indexed="44"/>
        </patternFill>
      </fill>
    </dxf>
    <dxf>
      <fill>
        <patternFill>
          <bgColor indexed="9"/>
        </patternFill>
      </fill>
    </dxf>
    <dxf>
      <fill>
        <patternFill>
          <bgColor indexed="43"/>
        </patternFill>
      </fill>
    </dxf>
    <dxf>
      <fill>
        <patternFill>
          <bgColor indexed="43"/>
        </patternFill>
      </fill>
    </dxf>
    <dxf>
      <font>
        <condense val="0"/>
        <extend val="0"/>
        <color indexed="44"/>
      </font>
      <fill>
        <patternFill>
          <bgColor indexed="44"/>
        </patternFill>
      </fill>
    </dxf>
    <dxf>
      <fill>
        <patternFill>
          <bgColor indexed="44"/>
        </patternFill>
      </fill>
    </dxf>
    <dxf>
      <fill>
        <patternFill>
          <bgColor indexed="44"/>
        </patternFill>
      </fill>
    </dxf>
    <dxf>
      <fill>
        <patternFill>
          <bgColor indexed="43"/>
        </patternFill>
      </fill>
    </dxf>
    <dxf>
      <fill>
        <patternFill>
          <bgColor rgb="FFFFFF99"/>
        </patternFill>
      </fill>
    </dxf>
    <dxf>
      <fill>
        <patternFill>
          <bgColor indexed="13"/>
        </patternFill>
      </fill>
    </dxf>
    <dxf>
      <fill>
        <patternFill>
          <bgColor indexed="41"/>
        </patternFill>
      </fill>
    </dxf>
    <dxf>
      <font>
        <condense val="0"/>
        <extend val="0"/>
        <color indexed="10"/>
      </font>
      <fill>
        <patternFill patternType="none">
          <bgColor indexed="65"/>
        </patternFill>
      </fill>
    </dxf>
    <dxf>
      <fill>
        <patternFill>
          <bgColor indexed="44"/>
        </patternFill>
      </fill>
    </dxf>
    <dxf>
      <fill>
        <patternFill>
          <bgColor indexed="13"/>
        </patternFill>
      </fill>
    </dxf>
    <dxf>
      <fill>
        <patternFill>
          <bgColor indexed="41"/>
        </patternFill>
      </fill>
    </dxf>
    <dxf>
      <fill>
        <patternFill>
          <bgColor indexed="41"/>
        </patternFill>
      </fill>
    </dxf>
    <dxf>
      <fill>
        <patternFill>
          <bgColor indexed="13"/>
        </patternFill>
      </fill>
    </dxf>
    <dxf>
      <fill>
        <patternFill>
          <bgColor indexed="41"/>
        </patternFill>
      </fill>
    </dxf>
    <dxf>
      <fill>
        <patternFill>
          <bgColor indexed="41"/>
        </patternFill>
      </fill>
    </dxf>
    <dxf>
      <fill>
        <patternFill>
          <bgColor indexed="13"/>
        </patternFill>
      </fill>
    </dxf>
    <dxf>
      <fill>
        <patternFill>
          <bgColor indexed="41"/>
        </patternFill>
      </fill>
    </dxf>
    <dxf>
      <fill>
        <patternFill>
          <bgColor indexed="44"/>
        </patternFill>
      </fill>
    </dxf>
    <dxf>
      <fill>
        <patternFill>
          <bgColor indexed="44"/>
        </patternFill>
      </fill>
    </dxf>
    <dxf>
      <fill>
        <patternFill>
          <bgColor indexed="44"/>
        </patternFill>
      </fill>
    </dxf>
    <dxf>
      <fill>
        <patternFill>
          <bgColor indexed="13"/>
        </patternFill>
      </fill>
    </dxf>
    <dxf>
      <fill>
        <patternFill>
          <bgColor indexed="41"/>
        </patternFill>
      </fill>
    </dxf>
    <dxf>
      <fill>
        <patternFill>
          <bgColor indexed="4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FF"/>
      <color rgb="FFFFFF99"/>
      <color rgb="FF99CCFF"/>
      <color rgb="FFF5DBB9"/>
      <color rgb="FFFF7979"/>
      <color rgb="FFCCFFCC"/>
      <color rgb="FFFFFFCC"/>
      <color rgb="FF66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0.xml"/><Relationship Id="rId27" Type="http://schemas.openxmlformats.org/officeDocument/2006/relationships/calcChain" Target="calcChain.xml"/><Relationship Id="rId30"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b-NO"/>
              <a:t>Relativt bidrag av eksponeringsmekanismer human,</a:t>
            </a:r>
            <a:r>
              <a:rPr lang="nb-NO" baseline="0"/>
              <a:t> </a:t>
            </a:r>
            <a:r>
              <a:rPr lang="nb-NO"/>
              <a:t>barn (middel)</a:t>
            </a:r>
          </a:p>
        </c:rich>
      </c:tx>
      <c:layout>
        <c:manualLayout>
          <c:xMode val="edge"/>
          <c:yMode val="edge"/>
          <c:x val="0.13997917796809844"/>
          <c:y val="2.7004365571054886E-2"/>
        </c:manualLayout>
      </c:layout>
      <c:overlay val="0"/>
      <c:spPr>
        <a:noFill/>
        <a:ln w="25400">
          <a:noFill/>
        </a:ln>
      </c:spPr>
    </c:title>
    <c:autoTitleDeleted val="0"/>
    <c:plotArea>
      <c:layout>
        <c:manualLayout>
          <c:layoutTarget val="inner"/>
          <c:xMode val="edge"/>
          <c:yMode val="edge"/>
          <c:x val="7.604166666666666E-2"/>
          <c:y val="0.12478920741989882"/>
          <c:w val="0.65729166666666672"/>
          <c:h val="0.59527824620573355"/>
        </c:manualLayout>
      </c:layout>
      <c:barChart>
        <c:barDir val="col"/>
        <c:grouping val="percentStacked"/>
        <c:varyColors val="0"/>
        <c:ser>
          <c:idx val="0"/>
          <c:order val="0"/>
          <c:tx>
            <c:strRef>
              <c:f>'Eksponering Barn'!$M$94</c:f>
              <c:strCache>
                <c:ptCount val="1"/>
                <c:pt idx="0">
                  <c:v>Oralt jordinntak Eis</c:v>
                </c:pt>
              </c:strCache>
            </c:strRef>
          </c:tx>
          <c:spPr>
            <a:solidFill>
              <a:srgbClr val="99CCFF"/>
            </a:solidFill>
            <a:ln w="12700">
              <a:solidFill>
                <a:srgbClr val="000000"/>
              </a:solidFill>
              <a:prstDash val="solid"/>
            </a:ln>
          </c:spPr>
          <c:invertIfNegative val="0"/>
          <c:cat>
            <c:strRef>
              <c:f>'Eksponering Barn'!$B$95:$B$182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Barn'!$M$95:$M$182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0-C910-4F4A-B578-472A62A0AD31}"/>
            </c:ext>
          </c:extLst>
        </c:ser>
        <c:ser>
          <c:idx val="1"/>
          <c:order val="1"/>
          <c:tx>
            <c:strRef>
              <c:f>'Eksponering Barn'!$N$94</c:f>
              <c:strCache>
                <c:ptCount val="1"/>
                <c:pt idx="0">
                  <c:v>Hudkontakt Edu</c:v>
                </c:pt>
              </c:strCache>
            </c:strRef>
          </c:tx>
          <c:invertIfNegative val="0"/>
          <c:cat>
            <c:strRef>
              <c:f>'Eksponering Barn'!$B$95:$B$182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Barn'!$N$95:$N$182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1-C910-4F4A-B578-472A62A0AD31}"/>
            </c:ext>
          </c:extLst>
        </c:ser>
        <c:ser>
          <c:idx val="2"/>
          <c:order val="2"/>
          <c:tx>
            <c:strRef>
              <c:f>'Eksponering Barn'!$O$94</c:f>
              <c:strCache>
                <c:ptCount val="1"/>
                <c:pt idx="0">
                  <c:v>Inhalering støv Eid</c:v>
                </c:pt>
              </c:strCache>
            </c:strRef>
          </c:tx>
          <c:invertIfNegative val="0"/>
          <c:cat>
            <c:strRef>
              <c:f>'Eksponering Barn'!$B$95:$B$182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Barn'!$O$95:$O$182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2-C910-4F4A-B578-472A62A0AD31}"/>
            </c:ext>
          </c:extLst>
        </c:ser>
        <c:ser>
          <c:idx val="3"/>
          <c:order val="3"/>
          <c:tx>
            <c:strRef>
              <c:f>'Eksponering Barn'!$P$94</c:f>
              <c:strCache>
                <c:ptCount val="1"/>
                <c:pt idx="0">
                  <c:v>Gass Eiv</c:v>
                </c:pt>
              </c:strCache>
            </c:strRef>
          </c:tx>
          <c:invertIfNegative val="0"/>
          <c:cat>
            <c:strRef>
              <c:f>'Eksponering Barn'!$B$95:$B$182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Barn'!$P$95:$P$182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3-C910-4F4A-B578-472A62A0AD31}"/>
            </c:ext>
          </c:extLst>
        </c:ser>
        <c:ser>
          <c:idx val="4"/>
          <c:order val="4"/>
          <c:tx>
            <c:strRef>
              <c:f>'Eksponering Barn'!$Q$94</c:f>
              <c:strCache>
                <c:ptCount val="1"/>
                <c:pt idx="0">
                  <c:v>Drikkevann Eiw</c:v>
                </c:pt>
              </c:strCache>
            </c:strRef>
          </c:tx>
          <c:invertIfNegative val="0"/>
          <c:cat>
            <c:strRef>
              <c:f>'Eksponering Barn'!$B$95:$B$182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Barn'!$Q$95:$Q$182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4-C910-4F4A-B578-472A62A0AD31}"/>
            </c:ext>
          </c:extLst>
        </c:ser>
        <c:ser>
          <c:idx val="5"/>
          <c:order val="5"/>
          <c:tx>
            <c:strRef>
              <c:f>'Eksponering Barn'!$R$94</c:f>
              <c:strCache>
                <c:ptCount val="1"/>
                <c:pt idx="0">
                  <c:v>Grønnsaker Eig</c:v>
                </c:pt>
              </c:strCache>
            </c:strRef>
          </c:tx>
          <c:invertIfNegative val="0"/>
          <c:cat>
            <c:strRef>
              <c:f>'Eksponering Barn'!$B$95:$B$182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Barn'!$R$95:$R$182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5-C910-4F4A-B578-472A62A0AD31}"/>
            </c:ext>
          </c:extLst>
        </c:ser>
        <c:ser>
          <c:idx val="6"/>
          <c:order val="6"/>
          <c:tx>
            <c:strRef>
              <c:f>'Eksponering Barn'!$S$94</c:f>
              <c:strCache>
                <c:ptCount val="1"/>
                <c:pt idx="0">
                  <c:v>Fisk Eif</c:v>
                </c:pt>
              </c:strCache>
            </c:strRef>
          </c:tx>
          <c:invertIfNegative val="0"/>
          <c:cat>
            <c:strRef>
              <c:f>'Eksponering Barn'!$B$95:$B$182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Barn'!$S$95:$S$182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6-C910-4F4A-B578-472A62A0AD31}"/>
            </c:ext>
          </c:extLst>
        </c:ser>
        <c:dLbls>
          <c:showLegendKey val="0"/>
          <c:showVal val="0"/>
          <c:showCatName val="0"/>
          <c:showSerName val="0"/>
          <c:showPercent val="0"/>
          <c:showBubbleSize val="0"/>
        </c:dLbls>
        <c:gapWidth val="150"/>
        <c:overlap val="100"/>
        <c:axId val="363298472"/>
        <c:axId val="1"/>
      </c:barChart>
      <c:catAx>
        <c:axId val="36329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63298472"/>
        <c:crosses val="autoZero"/>
        <c:crossBetween val="between"/>
      </c:valAx>
      <c:spPr>
        <a:solidFill>
          <a:srgbClr val="C0C0C0"/>
        </a:solidFill>
        <a:ln w="3175">
          <a:solidFill>
            <a:srgbClr val="000000"/>
          </a:solidFill>
          <a:prstDash val="solid"/>
        </a:ln>
      </c:spPr>
    </c:plotArea>
    <c:legend>
      <c:legendPos val="r"/>
      <c:layout>
        <c:manualLayout>
          <c:xMode val="edge"/>
          <c:yMode val="edge"/>
          <c:x val="0.74112734864300622"/>
          <c:y val="0.12351945854483926"/>
          <c:w val="0.17947561356500583"/>
          <c:h val="0.527201460223563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nb-NO"/>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nb-NO"/>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b-NO"/>
              <a:t>Relativt bidrag av eksponeringsmekanismer human,</a:t>
            </a:r>
            <a:r>
              <a:rPr lang="nb-NO" baseline="0"/>
              <a:t> </a:t>
            </a:r>
            <a:r>
              <a:rPr lang="nb-NO"/>
              <a:t>voksen (middel)</a:t>
            </a:r>
          </a:p>
        </c:rich>
      </c:tx>
      <c:layout>
        <c:manualLayout>
          <c:xMode val="edge"/>
          <c:yMode val="edge"/>
          <c:x val="0.13997917796809844"/>
          <c:y val="2.7004365571054886E-2"/>
        </c:manualLayout>
      </c:layout>
      <c:overlay val="0"/>
      <c:spPr>
        <a:noFill/>
        <a:ln w="25400">
          <a:noFill/>
        </a:ln>
      </c:spPr>
    </c:title>
    <c:autoTitleDeleted val="0"/>
    <c:plotArea>
      <c:layout>
        <c:manualLayout>
          <c:layoutTarget val="inner"/>
          <c:xMode val="edge"/>
          <c:yMode val="edge"/>
          <c:x val="7.604166666666666E-2"/>
          <c:y val="0.12478920741989882"/>
          <c:w val="0.65729166666666672"/>
          <c:h val="0.59527824620573355"/>
        </c:manualLayout>
      </c:layout>
      <c:barChart>
        <c:barDir val="col"/>
        <c:grouping val="percentStacked"/>
        <c:varyColors val="0"/>
        <c:ser>
          <c:idx val="0"/>
          <c:order val="0"/>
          <c:tx>
            <c:strRef>
              <c:f>'Eksponering Voksen'!$M$94</c:f>
              <c:strCache>
                <c:ptCount val="1"/>
                <c:pt idx="0">
                  <c:v>Oralt jordinntak Eis</c:v>
                </c:pt>
              </c:strCache>
            </c:strRef>
          </c:tx>
          <c:spPr>
            <a:solidFill>
              <a:srgbClr val="99CCFF"/>
            </a:solidFill>
            <a:ln w="12700">
              <a:solidFill>
                <a:srgbClr val="000000"/>
              </a:solidFill>
              <a:prstDash val="solid"/>
            </a:ln>
          </c:spPr>
          <c:invertIfNegative val="0"/>
          <c:cat>
            <c:strRef>
              <c:f>'Eksponering Voksen'!$B$95:$B$182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Voksen'!$M$95:$M$182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0-7AFA-4ABA-8488-B7C535D22996}"/>
            </c:ext>
          </c:extLst>
        </c:ser>
        <c:ser>
          <c:idx val="1"/>
          <c:order val="1"/>
          <c:tx>
            <c:strRef>
              <c:f>'Eksponering Voksen'!$N$94</c:f>
              <c:strCache>
                <c:ptCount val="1"/>
                <c:pt idx="0">
                  <c:v>Hudkontakt Edu</c:v>
                </c:pt>
              </c:strCache>
            </c:strRef>
          </c:tx>
          <c:invertIfNegative val="0"/>
          <c:cat>
            <c:strRef>
              <c:f>'Eksponering Voksen'!$B$95:$B$182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Voksen'!$N$95:$N$182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1-7AFA-4ABA-8488-B7C535D22996}"/>
            </c:ext>
          </c:extLst>
        </c:ser>
        <c:ser>
          <c:idx val="2"/>
          <c:order val="2"/>
          <c:tx>
            <c:strRef>
              <c:f>'Eksponering Voksen'!$O$94</c:f>
              <c:strCache>
                <c:ptCount val="1"/>
                <c:pt idx="0">
                  <c:v>Inhalering støv Eid</c:v>
                </c:pt>
              </c:strCache>
            </c:strRef>
          </c:tx>
          <c:invertIfNegative val="0"/>
          <c:cat>
            <c:strRef>
              <c:f>'Eksponering Voksen'!$B$95:$B$182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Voksen'!$O$95:$O$182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2-7AFA-4ABA-8488-B7C535D22996}"/>
            </c:ext>
          </c:extLst>
        </c:ser>
        <c:ser>
          <c:idx val="3"/>
          <c:order val="3"/>
          <c:tx>
            <c:strRef>
              <c:f>'Eksponering Voksen'!$P$94</c:f>
              <c:strCache>
                <c:ptCount val="1"/>
                <c:pt idx="0">
                  <c:v>Gass Eiv</c:v>
                </c:pt>
              </c:strCache>
            </c:strRef>
          </c:tx>
          <c:invertIfNegative val="0"/>
          <c:cat>
            <c:strRef>
              <c:f>'Eksponering Voksen'!$B$95:$B$182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Voksen'!$P$95:$P$182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3-7AFA-4ABA-8488-B7C535D22996}"/>
            </c:ext>
          </c:extLst>
        </c:ser>
        <c:ser>
          <c:idx val="4"/>
          <c:order val="4"/>
          <c:tx>
            <c:strRef>
              <c:f>'Eksponering Voksen'!$Q$94</c:f>
              <c:strCache>
                <c:ptCount val="1"/>
                <c:pt idx="0">
                  <c:v>Drikkevann Eiw</c:v>
                </c:pt>
              </c:strCache>
            </c:strRef>
          </c:tx>
          <c:invertIfNegative val="0"/>
          <c:cat>
            <c:strRef>
              <c:f>'Eksponering Voksen'!$B$95:$B$182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Voksen'!$Q$95:$Q$182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4-7AFA-4ABA-8488-B7C535D22996}"/>
            </c:ext>
          </c:extLst>
        </c:ser>
        <c:ser>
          <c:idx val="5"/>
          <c:order val="5"/>
          <c:tx>
            <c:strRef>
              <c:f>'Eksponering Voksen'!$R$94</c:f>
              <c:strCache>
                <c:ptCount val="1"/>
                <c:pt idx="0">
                  <c:v>Grønnsaker Eig</c:v>
                </c:pt>
              </c:strCache>
            </c:strRef>
          </c:tx>
          <c:invertIfNegative val="0"/>
          <c:cat>
            <c:strRef>
              <c:f>'Eksponering Voksen'!$B$95:$B$182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Voksen'!$R$95:$R$182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5-7AFA-4ABA-8488-B7C535D22996}"/>
            </c:ext>
          </c:extLst>
        </c:ser>
        <c:ser>
          <c:idx val="6"/>
          <c:order val="6"/>
          <c:tx>
            <c:strRef>
              <c:f>'Eksponering Voksen'!$S$94</c:f>
              <c:strCache>
                <c:ptCount val="1"/>
                <c:pt idx="0">
                  <c:v>Fisk Eif</c:v>
                </c:pt>
              </c:strCache>
            </c:strRef>
          </c:tx>
          <c:invertIfNegative val="0"/>
          <c:cat>
            <c:strRef>
              <c:f>'Eksponering Voksen'!$B$95:$B$182</c:f>
              <c:strCache>
                <c:ptCount val="88"/>
                <c:pt idx="0">
                  <c:v>Arsen</c:v>
                </c:pt>
                <c:pt idx="1">
                  <c:v>Bly</c:v>
                </c:pt>
                <c:pt idx="2">
                  <c:v>Kadmium</c:v>
                </c:pt>
                <c:pt idx="3">
                  <c:v>Kvikksølv</c:v>
                </c:pt>
                <c:pt idx="4">
                  <c:v>Kobber</c:v>
                </c:pt>
                <c:pt idx="5">
                  <c:v>Sink</c:v>
                </c:pt>
                <c:pt idx="6">
                  <c:v>Krom (III)</c:v>
                </c:pt>
                <c:pt idx="7">
                  <c:v>Krom (VI)</c:v>
                </c:pt>
                <c:pt idx="8">
                  <c:v>Krom totalt (III + VI)</c:v>
                </c:pt>
                <c:pt idx="9">
                  <c:v>Nikkel</c:v>
                </c:pt>
                <c:pt idx="10">
                  <c:v>Cyanid fri</c:v>
                </c:pt>
                <c:pt idx="11">
                  <c:v>PCB CAS1336-36-3</c:v>
                </c:pt>
                <c:pt idx="12">
                  <c:v>Lindan</c:v>
                </c:pt>
                <c:pt idx="13">
                  <c:v>DDT</c:v>
                </c:pt>
                <c:pt idx="14">
                  <c:v>Monoklorbensen</c:v>
                </c:pt>
                <c:pt idx="15">
                  <c:v>1,2-diklorbensen</c:v>
                </c:pt>
                <c:pt idx="16">
                  <c:v>1,4-diklorbensen</c:v>
                </c:pt>
                <c:pt idx="17">
                  <c:v>1,2,4-triklorbensen</c:v>
                </c:pt>
                <c:pt idx="18">
                  <c:v>1,2,3-triklorbensen</c:v>
                </c:pt>
                <c:pt idx="19">
                  <c:v>1,3,5-triklorbensen</c:v>
                </c:pt>
                <c:pt idx="20">
                  <c:v>1,2,4,5-tetraklorbensen</c:v>
                </c:pt>
                <c:pt idx="21">
                  <c:v>Pentaklorbensen</c:v>
                </c:pt>
                <c:pt idx="22">
                  <c:v>Heksaklorbensen</c:v>
                </c:pt>
                <c:pt idx="23">
                  <c:v>Diklormetan</c:v>
                </c:pt>
                <c:pt idx="24">
                  <c:v>Triklormetan</c:v>
                </c:pt>
                <c:pt idx="25">
                  <c:v>Trikloreten</c:v>
                </c:pt>
                <c:pt idx="26">
                  <c:v>Tetraklormetan</c:v>
                </c:pt>
                <c:pt idx="27">
                  <c:v>Tetrakloreten</c:v>
                </c:pt>
                <c:pt idx="28">
                  <c:v>1,2-dikloretan</c:v>
                </c:pt>
                <c:pt idx="29">
                  <c:v>1,2-dibrometan</c:v>
                </c:pt>
                <c:pt idx="30">
                  <c:v>1,1,1-trikloretan</c:v>
                </c:pt>
                <c:pt idx="31">
                  <c:v>1,1,2-trikloretan</c:v>
                </c:pt>
                <c:pt idx="32">
                  <c:v>Fenol</c:v>
                </c:pt>
                <c:pt idx="33">
                  <c:v>Sum mono,di,tri,tetra</c:v>
                </c:pt>
                <c:pt idx="34">
                  <c:v>Pentaklorfenol</c:v>
                </c:pt>
                <c:pt idx="35">
                  <c:v>PAH totalt</c:v>
                </c:pt>
                <c:pt idx="36">
                  <c:v>Naftalen</c:v>
                </c:pt>
                <c:pt idx="37">
                  <c:v>Acenaftalen</c:v>
                </c:pt>
                <c:pt idx="38">
                  <c:v>Acenaften</c:v>
                </c:pt>
                <c:pt idx="39">
                  <c:v>Fenantren</c:v>
                </c:pt>
                <c:pt idx="40">
                  <c:v>Antracen</c:v>
                </c:pt>
                <c:pt idx="41">
                  <c:v>Fluoren</c:v>
                </c:pt>
                <c:pt idx="42">
                  <c:v>Fluoranten</c:v>
                </c:pt>
                <c:pt idx="43">
                  <c:v>Pyrene</c:v>
                </c:pt>
                <c:pt idx="44">
                  <c:v>Benzo(a)antracen</c:v>
                </c:pt>
                <c:pt idx="45">
                  <c:v>Krysen</c:v>
                </c:pt>
                <c:pt idx="46">
                  <c:v>Benzo(b)fluoranten</c:v>
                </c:pt>
                <c:pt idx="47">
                  <c:v>Benzo(k)fluoranten</c:v>
                </c:pt>
                <c:pt idx="48">
                  <c:v>Benso(a)pyren</c:v>
                </c:pt>
                <c:pt idx="49">
                  <c:v>Indeno(1,2,3-cd)pyren</c:v>
                </c:pt>
                <c:pt idx="50">
                  <c:v>Dibenzo(a,h)antracen</c:v>
                </c:pt>
                <c:pt idx="51">
                  <c:v>Benzo(g,h,i)perylen</c:v>
                </c:pt>
                <c:pt idx="52">
                  <c:v>Bensen</c:v>
                </c:pt>
                <c:pt idx="53">
                  <c:v>Toluen</c:v>
                </c:pt>
                <c:pt idx="54">
                  <c:v>Etylbensen</c:v>
                </c:pt>
                <c:pt idx="55">
                  <c:v>Xylen</c:v>
                </c:pt>
                <c:pt idx="56">
                  <c:v>Alifater  C5-C6</c:v>
                </c:pt>
                <c:pt idx="57">
                  <c:v>Alifater &gt; C6-C8</c:v>
                </c:pt>
                <c:pt idx="58">
                  <c:v>Alifater &gt; C8-C10</c:v>
                </c:pt>
                <c:pt idx="59">
                  <c:v>Sum alifater &gt; C5-C10</c:v>
                </c:pt>
                <c:pt idx="60">
                  <c:v>Alifater &gt;C10-C12</c:v>
                </c:pt>
                <c:pt idx="61">
                  <c:v>Alifater &gt;C12-C35</c:v>
                </c:pt>
                <c:pt idx="62">
                  <c:v>MTBE</c:v>
                </c:pt>
                <c:pt idx="63">
                  <c:v>Tetraetylbly</c:v>
                </c:pt>
                <c:pt idx="64">
                  <c:v>PBDE-99</c:v>
                </c:pt>
                <c:pt idx="65">
                  <c:v>PBDE-154</c:v>
                </c:pt>
                <c:pt idx="66">
                  <c:v>PBDE-209</c:v>
                </c:pt>
                <c:pt idx="67">
                  <c:v>HBCDD</c:v>
                </c:pt>
                <c:pt idx="68">
                  <c:v>Tetrabrombisfenol A</c:v>
                </c:pt>
                <c:pt idx="69">
                  <c:v>Bisfenol A</c:v>
                </c:pt>
                <c:pt idx="70">
                  <c:v>PFOS</c:v>
                </c:pt>
                <c:pt idx="71">
                  <c:v>Nonylfenol</c:v>
                </c:pt>
                <c:pt idx="72">
                  <c:v>Nonylfenoletoksilat</c:v>
                </c:pt>
                <c:pt idx="73">
                  <c:v>Oktylfenol</c:v>
                </c:pt>
                <c:pt idx="74">
                  <c:v>Oktylfenoletoksilat</c:v>
                </c:pt>
                <c:pt idx="75">
                  <c:v>TBT-oksid</c:v>
                </c:pt>
                <c:pt idx="76">
                  <c:v>Trifenyltinnklorid</c:v>
                </c:pt>
                <c:pt idx="77">
                  <c:v>Di(2-etylheksyl)ftalat</c:v>
                </c:pt>
                <c:pt idx="78">
                  <c:v>Mellomkjedete kl. paraf.</c:v>
                </c:pt>
                <c:pt idx="79">
                  <c:v>Kortkjedete kl. paraf.</c:v>
                </c:pt>
                <c:pt idx="80">
                  <c:v>Polyklorerte naftalener</c:v>
                </c:pt>
                <c:pt idx="81">
                  <c:v>Trikresylfosfat</c:v>
                </c:pt>
                <c:pt idx="82">
                  <c:v>Dioksin (TCDD-ekv.)</c:v>
                </c:pt>
                <c:pt idx="83">
                  <c:v>-</c:v>
                </c:pt>
                <c:pt idx="84">
                  <c:v>-</c:v>
                </c:pt>
                <c:pt idx="85">
                  <c:v>-</c:v>
                </c:pt>
                <c:pt idx="86">
                  <c:v>-</c:v>
                </c:pt>
                <c:pt idx="87">
                  <c:v>-</c:v>
                </c:pt>
              </c:strCache>
            </c:strRef>
          </c:cat>
          <c:val>
            <c:numRef>
              <c:f>'Eksponering Voksen'!$S$95:$S$182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6-7AFA-4ABA-8488-B7C535D22996}"/>
            </c:ext>
          </c:extLst>
        </c:ser>
        <c:dLbls>
          <c:showLegendKey val="0"/>
          <c:showVal val="0"/>
          <c:showCatName val="0"/>
          <c:showSerName val="0"/>
          <c:showPercent val="0"/>
          <c:showBubbleSize val="0"/>
        </c:dLbls>
        <c:gapWidth val="150"/>
        <c:overlap val="100"/>
        <c:axId val="363298472"/>
        <c:axId val="1"/>
      </c:barChart>
      <c:catAx>
        <c:axId val="36329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63298472"/>
        <c:crosses val="autoZero"/>
        <c:crossBetween val="between"/>
      </c:valAx>
      <c:spPr>
        <a:solidFill>
          <a:srgbClr val="C0C0C0"/>
        </a:solidFill>
        <a:ln w="3175">
          <a:solidFill>
            <a:srgbClr val="000000"/>
          </a:solidFill>
          <a:prstDash val="solid"/>
        </a:ln>
      </c:spPr>
    </c:plotArea>
    <c:legend>
      <c:legendPos val="r"/>
      <c:layout>
        <c:manualLayout>
          <c:xMode val="edge"/>
          <c:yMode val="edge"/>
          <c:x val="0.74112734864300622"/>
          <c:y val="0.12351945854483926"/>
          <c:w val="0.17947561356500583"/>
          <c:h val="0.527201460223563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nb-NO"/>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nb-NO"/>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3256592-A360-45C3-8E4D-7D404367C1DB}">
  <sheetPr/>
  <sheetViews>
    <sheetView workbookViewId="0"/>
  </sheetViews>
  <pageMargins left="0.78740157499999996" right="0.78740157499999996" top="0.984251969" bottom="0.984251969" header="0.5" footer="0.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085CA1D-B9CD-4FF4-9B7B-172476DB76B6}">
  <sheetPr/>
  <sheetViews>
    <sheetView workbookViewId="0"/>
  </sheetViews>
  <pageMargins left="0.78740157499999996" right="0.78740157499999996" top="0.984251969" bottom="0.984251969"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124950" cy="5629275"/>
    <xdr:graphicFrame macro="">
      <xdr:nvGraphicFramePr>
        <xdr:cNvPr id="2" name="Chart 1">
          <a:extLst>
            <a:ext uri="{FF2B5EF4-FFF2-40B4-BE49-F238E27FC236}">
              <a16:creationId xmlns:a16="http://schemas.microsoft.com/office/drawing/2014/main" id="{DFFBE545-79F8-426E-B8B1-A93519A2BA7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24950" cy="5629275"/>
    <xdr:graphicFrame macro="">
      <xdr:nvGraphicFramePr>
        <xdr:cNvPr id="2" name="Chart 1">
          <a:extLst>
            <a:ext uri="{FF2B5EF4-FFF2-40B4-BE49-F238E27FC236}">
              <a16:creationId xmlns:a16="http://schemas.microsoft.com/office/drawing/2014/main" id="{9C12CC67-6E1D-43EC-9CC4-22C582DFA9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br/Documents/Risikovurdering%20sediment/M4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erveiledning"/>
      <sheetName val="1a. Stedsspesifikke data"/>
      <sheetName val="1b. Konsentrasjon sediment"/>
      <sheetName val="1c. Konsentrasjon sjøvann"/>
      <sheetName val="1d. Konsentrasjon porevann"/>
      <sheetName val="1e. Vevskons i bunnfauna "/>
      <sheetName val="1f. Vevskons i fisk"/>
      <sheetName val="1g. Økotoksisitet"/>
      <sheetName val="2a. Mellomberegning"/>
      <sheetName val="2b. Stedsspesifikk Kd"/>
      <sheetName val="2c. Tillatt spredning"/>
      <sheetName val="3a. Beregnet spredning"/>
      <sheetName val="3b.Beregnet human risiko voksne"/>
      <sheetName val="3c. Beregnet human risiko barn"/>
      <sheetName val="4. Samlede resultater"/>
      <sheetName val="Stoffdata"/>
      <sheetName val="Kontrollark"/>
      <sheetName val="Eks Dia maks spredning"/>
      <sheetName val="Eks Dia middel spredning"/>
      <sheetName val="Eks Dia maks human"/>
      <sheetName val="Eks Dia middel human"/>
      <sheetName val="Revisjonsprotokoll"/>
      <sheetName val="NGI rapport 20150309-01"/>
    </sheetNames>
    <sheetDataSet>
      <sheetData sheetId="0"/>
      <sheetData sheetId="1">
        <row r="12">
          <cell r="C12">
            <v>1</v>
          </cell>
        </row>
        <row r="14">
          <cell r="B14">
            <v>0.7</v>
          </cell>
          <cell r="C14">
            <v>0.7</v>
          </cell>
        </row>
        <row r="15">
          <cell r="C15">
            <v>315576000</v>
          </cell>
        </row>
        <row r="17">
          <cell r="C17"/>
        </row>
        <row r="18">
          <cell r="C18" t="str">
            <v xml:space="preserve"> </v>
          </cell>
        </row>
        <row r="19">
          <cell r="C19" t="str">
            <v xml:space="preserve"> </v>
          </cell>
        </row>
        <row r="24">
          <cell r="B24">
            <v>3</v>
          </cell>
          <cell r="C24">
            <v>3</v>
          </cell>
        </row>
        <row r="25">
          <cell r="B25">
            <v>10</v>
          </cell>
          <cell r="C25">
            <v>10</v>
          </cell>
        </row>
        <row r="26">
          <cell r="B26">
            <v>1</v>
          </cell>
          <cell r="C26">
            <v>1</v>
          </cell>
        </row>
        <row r="28">
          <cell r="C28" t="str">
            <v xml:space="preserve"> </v>
          </cell>
        </row>
        <row r="29">
          <cell r="B29">
            <v>120</v>
          </cell>
          <cell r="C29">
            <v>120</v>
          </cell>
        </row>
        <row r="30">
          <cell r="C30" t="str">
            <v xml:space="preserve"> </v>
          </cell>
        </row>
        <row r="31">
          <cell r="C31" t="str">
            <v xml:space="preserve"> </v>
          </cell>
        </row>
        <row r="32">
          <cell r="C32" t="str">
            <v xml:space="preserve"> </v>
          </cell>
        </row>
        <row r="34">
          <cell r="B34">
            <v>0.25</v>
          </cell>
          <cell r="C34">
            <v>0.25</v>
          </cell>
        </row>
        <row r="35">
          <cell r="B35">
            <v>200</v>
          </cell>
          <cell r="C35">
            <v>200</v>
          </cell>
        </row>
        <row r="36">
          <cell r="B36">
            <v>0.47</v>
          </cell>
          <cell r="C36">
            <v>0.47</v>
          </cell>
        </row>
        <row r="37">
          <cell r="B37">
            <v>31</v>
          </cell>
          <cell r="C37">
            <v>31</v>
          </cell>
        </row>
        <row r="40">
          <cell r="C40">
            <v>100</v>
          </cell>
        </row>
        <row r="41">
          <cell r="C41">
            <v>1.3</v>
          </cell>
        </row>
        <row r="42">
          <cell r="C42">
            <v>0.35</v>
          </cell>
        </row>
        <row r="47">
          <cell r="C47">
            <v>1</v>
          </cell>
        </row>
        <row r="48">
          <cell r="C48">
            <v>0.15</v>
          </cell>
        </row>
        <row r="49">
          <cell r="C49">
            <v>3.0000000000000001E-5</v>
          </cell>
        </row>
        <row r="50">
          <cell r="C50">
            <v>0.5</v>
          </cell>
        </row>
        <row r="52">
          <cell r="D52">
            <v>70</v>
          </cell>
          <cell r="E52">
            <v>15</v>
          </cell>
        </row>
        <row r="54">
          <cell r="D54">
            <v>8.2191780821917804E-2</v>
          </cell>
          <cell r="E54">
            <v>8.2191780821917804E-2</v>
          </cell>
        </row>
        <row r="55">
          <cell r="D55">
            <v>3.5E-4</v>
          </cell>
          <cell r="E55">
            <v>1E-3</v>
          </cell>
        </row>
        <row r="57">
          <cell r="D57">
            <v>8.2191780821917804E-2</v>
          </cell>
          <cell r="E57">
            <v>8.2191780821917804E-2</v>
          </cell>
        </row>
        <row r="58">
          <cell r="D58">
            <v>0.05</v>
          </cell>
          <cell r="E58">
            <v>0.05</v>
          </cell>
        </row>
        <row r="60">
          <cell r="D60">
            <v>8.2191780821917804E-2</v>
          </cell>
          <cell r="E60">
            <v>8.2191780821917804E-2</v>
          </cell>
        </row>
        <row r="63">
          <cell r="D63">
            <v>8.2191780821917804E-2</v>
          </cell>
          <cell r="E63">
            <v>8.2191780821917804E-2</v>
          </cell>
        </row>
        <row r="64">
          <cell r="D64">
            <v>0.28000000000000003</v>
          </cell>
          <cell r="E64">
            <v>0.17</v>
          </cell>
        </row>
        <row r="65">
          <cell r="D65">
            <v>3.7499999999999999E-2</v>
          </cell>
          <cell r="E65">
            <v>5.1000000000000004E-3</v>
          </cell>
        </row>
        <row r="66">
          <cell r="D66">
            <v>5.0000000000000001E-3</v>
          </cell>
          <cell r="E66">
            <v>0.01</v>
          </cell>
        </row>
        <row r="67">
          <cell r="D67">
            <v>8</v>
          </cell>
          <cell r="E67">
            <v>8</v>
          </cell>
        </row>
        <row r="69">
          <cell r="D69">
            <v>8.2191780821917804E-2</v>
          </cell>
          <cell r="E69">
            <v>8.2191780821917804E-2</v>
          </cell>
        </row>
        <row r="70">
          <cell r="D70">
            <v>1.8</v>
          </cell>
          <cell r="E70">
            <v>0.95</v>
          </cell>
        </row>
        <row r="71">
          <cell r="D71">
            <v>1</v>
          </cell>
          <cell r="E71">
            <v>2</v>
          </cell>
        </row>
        <row r="73">
          <cell r="D73">
            <v>0.13800000000000001</v>
          </cell>
          <cell r="E73">
            <v>2.8000000000000001E-2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L48"/>
  <sheetViews>
    <sheetView tabSelected="1" workbookViewId="0">
      <selection activeCell="A11" sqref="A11:C11"/>
    </sheetView>
  </sheetViews>
  <sheetFormatPr defaultColWidth="9.140625" defaultRowHeight="12.75" x14ac:dyDescent="0.2"/>
  <cols>
    <col min="1" max="2" width="11.42578125" style="160" customWidth="1"/>
    <col min="3" max="3" width="10.42578125" style="160" customWidth="1"/>
    <col min="4" max="8" width="11.42578125" style="160" customWidth="1"/>
    <col min="9" max="9" width="8.42578125" style="160" customWidth="1"/>
    <col min="10" max="10" width="7" style="160" hidden="1" customWidth="1"/>
    <col min="11" max="256" width="11.42578125" style="160" customWidth="1"/>
    <col min="257" max="16384" width="9.140625" style="160"/>
  </cols>
  <sheetData>
    <row r="1" spans="1:12" s="152" customFormat="1" ht="21" x14ac:dyDescent="0.35">
      <c r="A1" s="152" t="s">
        <v>588</v>
      </c>
    </row>
    <row r="2" spans="1:12" s="152" customFormat="1" ht="21" x14ac:dyDescent="0.35">
      <c r="A2" s="153" t="s">
        <v>768</v>
      </c>
    </row>
    <row r="3" spans="1:12" s="156" customFormat="1" ht="15" x14ac:dyDescent="0.25">
      <c r="A3" s="154" t="s">
        <v>536</v>
      </c>
      <c r="B3" s="155">
        <v>0</v>
      </c>
    </row>
    <row r="4" spans="1:12" s="156" customFormat="1" ht="15" x14ac:dyDescent="0.25">
      <c r="A4" s="154" t="s">
        <v>537</v>
      </c>
      <c r="B4" s="157">
        <f>Revisjonsprotokoll!B4</f>
        <v>43921</v>
      </c>
    </row>
    <row r="5" spans="1:12" s="159" customFormat="1" ht="18.75" x14ac:dyDescent="0.3">
      <c r="A5" s="158" t="s">
        <v>538</v>
      </c>
    </row>
    <row r="6" spans="1:12" ht="9" customHeight="1" x14ac:dyDescent="0.2"/>
    <row r="7" spans="1:12" ht="42.75" customHeight="1" x14ac:dyDescent="0.2">
      <c r="A7" s="355" t="s">
        <v>725</v>
      </c>
      <c r="B7" s="355"/>
      <c r="C7" s="355"/>
      <c r="D7" s="355"/>
      <c r="E7" s="355"/>
      <c r="F7" s="355"/>
      <c r="G7" s="355"/>
      <c r="H7" s="355"/>
      <c r="I7" s="355"/>
      <c r="J7" s="355"/>
      <c r="K7" s="355"/>
    </row>
    <row r="8" spans="1:12" ht="7.5" customHeight="1" x14ac:dyDescent="0.2">
      <c r="A8" s="161"/>
      <c r="B8" s="162"/>
      <c r="C8" s="162"/>
      <c r="D8" s="162"/>
      <c r="E8" s="162"/>
      <c r="F8" s="162"/>
      <c r="G8" s="162"/>
      <c r="H8" s="162"/>
      <c r="I8" s="162"/>
      <c r="J8" s="162"/>
      <c r="K8" s="162"/>
    </row>
    <row r="9" spans="1:12" ht="42" customHeight="1" x14ac:dyDescent="0.2">
      <c r="A9" s="355" t="s">
        <v>726</v>
      </c>
      <c r="B9" s="355"/>
      <c r="C9" s="355"/>
      <c r="D9" s="355"/>
      <c r="E9" s="355"/>
      <c r="F9" s="355"/>
      <c r="G9" s="355"/>
      <c r="H9" s="355"/>
      <c r="I9" s="355"/>
      <c r="J9" s="355"/>
      <c r="K9" s="355"/>
    </row>
    <row r="10" spans="1:12" ht="6" customHeight="1" x14ac:dyDescent="0.2">
      <c r="A10" s="163"/>
      <c r="B10" s="163"/>
      <c r="C10" s="163"/>
      <c r="D10" s="163"/>
      <c r="E10" s="163"/>
      <c r="F10" s="163"/>
      <c r="G10" s="163"/>
      <c r="H10" s="163"/>
      <c r="I10" s="163"/>
      <c r="J10" s="163"/>
      <c r="K10" s="163"/>
      <c r="L10" s="164"/>
    </row>
    <row r="11" spans="1:12" ht="57" customHeight="1" x14ac:dyDescent="0.2">
      <c r="A11" s="356" t="s">
        <v>539</v>
      </c>
      <c r="B11" s="356"/>
      <c r="C11" s="356"/>
      <c r="D11" s="346" t="s">
        <v>540</v>
      </c>
      <c r="E11" s="346"/>
      <c r="F11" s="346"/>
      <c r="G11" s="346"/>
      <c r="H11" s="346"/>
      <c r="I11" s="346"/>
      <c r="J11" s="346"/>
      <c r="K11" s="346"/>
      <c r="L11" s="346"/>
    </row>
    <row r="12" spans="1:12" ht="6" customHeight="1" x14ac:dyDescent="0.2">
      <c r="A12" s="163"/>
      <c r="B12" s="163"/>
      <c r="C12" s="163"/>
      <c r="D12" s="163"/>
      <c r="E12" s="163"/>
      <c r="F12" s="163"/>
      <c r="G12" s="163"/>
      <c r="H12" s="163"/>
      <c r="I12" s="163"/>
      <c r="J12" s="163"/>
      <c r="K12" s="163"/>
      <c r="L12" s="164"/>
    </row>
    <row r="13" spans="1:12" ht="42" customHeight="1" x14ac:dyDescent="0.2">
      <c r="A13" s="354" t="s">
        <v>715</v>
      </c>
      <c r="B13" s="354"/>
      <c r="C13" s="354"/>
      <c r="D13" s="346" t="s">
        <v>541</v>
      </c>
      <c r="E13" s="357"/>
      <c r="F13" s="357"/>
      <c r="G13" s="357"/>
      <c r="H13" s="357"/>
      <c r="I13" s="357"/>
      <c r="J13" s="357"/>
      <c r="K13" s="357"/>
      <c r="L13" s="357"/>
    </row>
    <row r="14" spans="1:12" ht="6" customHeight="1" x14ac:dyDescent="0.2">
      <c r="A14" s="347"/>
      <c r="B14" s="347"/>
      <c r="C14" s="347"/>
      <c r="D14" s="347"/>
      <c r="E14" s="347"/>
      <c r="F14" s="347"/>
      <c r="G14" s="347"/>
      <c r="H14" s="347"/>
      <c r="I14" s="347"/>
      <c r="J14" s="347"/>
      <c r="K14" s="347"/>
      <c r="L14" s="165"/>
    </row>
    <row r="15" spans="1:12" ht="77.25" customHeight="1" x14ac:dyDescent="0.2">
      <c r="A15" s="354" t="s">
        <v>716</v>
      </c>
      <c r="B15" s="354"/>
      <c r="C15" s="354"/>
      <c r="D15" s="346" t="s">
        <v>542</v>
      </c>
      <c r="E15" s="346"/>
      <c r="F15" s="346"/>
      <c r="G15" s="346"/>
      <c r="H15" s="346"/>
      <c r="I15" s="346"/>
      <c r="J15" s="346"/>
      <c r="K15" s="346"/>
      <c r="L15" s="346"/>
    </row>
    <row r="16" spans="1:12" ht="6" customHeight="1" x14ac:dyDescent="0.2">
      <c r="A16" s="166"/>
      <c r="B16" s="166"/>
      <c r="C16" s="166"/>
      <c r="D16" s="166"/>
      <c r="E16" s="166"/>
      <c r="F16" s="166"/>
      <c r="G16" s="166"/>
      <c r="H16" s="166"/>
      <c r="I16" s="166"/>
      <c r="J16" s="166"/>
      <c r="K16" s="166"/>
      <c r="L16" s="165"/>
    </row>
    <row r="17" spans="1:12" ht="67.5" customHeight="1" x14ac:dyDescent="0.2">
      <c r="A17" s="167" t="s">
        <v>543</v>
      </c>
      <c r="B17" s="168"/>
      <c r="C17" s="169"/>
      <c r="D17" s="346" t="s">
        <v>544</v>
      </c>
      <c r="E17" s="346"/>
      <c r="F17" s="346"/>
      <c r="G17" s="346"/>
      <c r="H17" s="346"/>
      <c r="I17" s="346"/>
      <c r="J17" s="346"/>
      <c r="K17" s="346"/>
      <c r="L17" s="346"/>
    </row>
    <row r="18" spans="1:12" ht="6" customHeight="1" x14ac:dyDescent="0.2">
      <c r="A18" s="166"/>
      <c r="B18" s="166"/>
      <c r="C18" s="166"/>
      <c r="D18" s="166"/>
      <c r="E18" s="166"/>
      <c r="F18" s="166"/>
      <c r="G18" s="166"/>
      <c r="H18" s="166"/>
      <c r="I18" s="166"/>
      <c r="J18" s="166"/>
      <c r="K18" s="166"/>
      <c r="L18" s="165"/>
    </row>
    <row r="19" spans="1:12" ht="67.5" customHeight="1" x14ac:dyDescent="0.2">
      <c r="A19" s="167" t="s">
        <v>717</v>
      </c>
      <c r="B19" s="168"/>
      <c r="C19" s="168"/>
      <c r="D19" s="349" t="s">
        <v>772</v>
      </c>
      <c r="E19" s="346"/>
      <c r="F19" s="346"/>
      <c r="G19" s="346"/>
      <c r="H19" s="346"/>
      <c r="I19" s="346"/>
      <c r="J19" s="346"/>
      <c r="K19" s="346"/>
      <c r="L19" s="346"/>
    </row>
    <row r="20" spans="1:12" ht="6" customHeight="1" x14ac:dyDescent="0.2">
      <c r="A20" s="166"/>
      <c r="B20" s="166"/>
      <c r="C20" s="166"/>
      <c r="D20" s="166"/>
      <c r="E20" s="166"/>
      <c r="F20" s="166"/>
      <c r="G20" s="166"/>
      <c r="H20" s="166"/>
      <c r="I20" s="166"/>
      <c r="J20" s="166"/>
      <c r="K20" s="166"/>
      <c r="L20" s="165"/>
    </row>
    <row r="21" spans="1:12" ht="70.5" customHeight="1" x14ac:dyDescent="0.2">
      <c r="A21" s="167" t="s">
        <v>545</v>
      </c>
      <c r="B21" s="168"/>
      <c r="C21" s="168"/>
      <c r="D21" s="349" t="s">
        <v>773</v>
      </c>
      <c r="E21" s="346"/>
      <c r="F21" s="346"/>
      <c r="G21" s="346"/>
      <c r="H21" s="346"/>
      <c r="I21" s="346"/>
      <c r="J21" s="346"/>
      <c r="K21" s="346"/>
      <c r="L21" s="346"/>
    </row>
    <row r="22" spans="1:12" ht="6" customHeight="1" x14ac:dyDescent="0.2">
      <c r="A22" s="170"/>
      <c r="B22" s="170"/>
      <c r="C22" s="170"/>
      <c r="D22" s="171"/>
      <c r="E22" s="171"/>
      <c r="F22" s="171"/>
      <c r="G22" s="171"/>
      <c r="H22" s="171"/>
      <c r="I22" s="171"/>
      <c r="J22" s="171"/>
      <c r="K22" s="171"/>
      <c r="L22" s="171"/>
    </row>
    <row r="23" spans="1:12" ht="63.75" customHeight="1" x14ac:dyDescent="0.2">
      <c r="A23" s="167" t="s">
        <v>718</v>
      </c>
      <c r="B23" s="168"/>
      <c r="C23" s="168"/>
      <c r="D23" s="349" t="s">
        <v>774</v>
      </c>
      <c r="E23" s="346"/>
      <c r="F23" s="346"/>
      <c r="G23" s="346"/>
      <c r="H23" s="346"/>
      <c r="I23" s="346"/>
      <c r="J23" s="346"/>
      <c r="K23" s="346"/>
      <c r="L23" s="346"/>
    </row>
    <row r="24" spans="1:12" ht="6" customHeight="1" x14ac:dyDescent="0.2">
      <c r="A24" s="347"/>
      <c r="B24" s="347"/>
      <c r="C24" s="347"/>
      <c r="D24" s="347"/>
      <c r="E24" s="347"/>
      <c r="F24" s="347"/>
      <c r="G24" s="347"/>
      <c r="H24" s="347"/>
      <c r="I24" s="347"/>
      <c r="J24" s="347"/>
      <c r="K24" s="347"/>
      <c r="L24" s="165"/>
    </row>
    <row r="25" spans="1:12" ht="53.25" customHeight="1" x14ac:dyDescent="0.2">
      <c r="A25" s="354" t="s">
        <v>719</v>
      </c>
      <c r="B25" s="354"/>
      <c r="C25" s="354"/>
      <c r="D25" s="349" t="s">
        <v>775</v>
      </c>
      <c r="E25" s="346"/>
      <c r="F25" s="346"/>
      <c r="G25" s="346"/>
      <c r="H25" s="346"/>
      <c r="I25" s="346"/>
      <c r="J25" s="346"/>
      <c r="K25" s="346"/>
      <c r="L25" s="346"/>
    </row>
    <row r="26" spans="1:12" ht="6" customHeight="1" x14ac:dyDescent="0.2">
      <c r="A26" s="347"/>
      <c r="B26" s="347"/>
      <c r="C26" s="347"/>
      <c r="D26" s="347"/>
      <c r="E26" s="347"/>
      <c r="F26" s="347"/>
      <c r="G26" s="347"/>
      <c r="H26" s="347"/>
      <c r="I26" s="347"/>
      <c r="J26" s="347"/>
      <c r="K26" s="347"/>
      <c r="L26" s="165"/>
    </row>
    <row r="27" spans="1:12" ht="53.25" customHeight="1" x14ac:dyDescent="0.2">
      <c r="A27" s="354" t="s">
        <v>720</v>
      </c>
      <c r="B27" s="354"/>
      <c r="C27" s="354"/>
      <c r="D27" s="349" t="s">
        <v>776</v>
      </c>
      <c r="E27" s="346"/>
      <c r="F27" s="346"/>
      <c r="G27" s="346"/>
      <c r="H27" s="346"/>
      <c r="I27" s="346"/>
      <c r="J27" s="346"/>
      <c r="K27" s="346"/>
      <c r="L27" s="346"/>
    </row>
    <row r="28" spans="1:12" ht="6" customHeight="1" x14ac:dyDescent="0.2">
      <c r="A28" s="347"/>
      <c r="B28" s="347"/>
      <c r="C28" s="347"/>
      <c r="D28" s="347"/>
      <c r="E28" s="347"/>
      <c r="F28" s="347"/>
      <c r="G28" s="347"/>
      <c r="H28" s="347"/>
      <c r="I28" s="347"/>
      <c r="J28" s="347"/>
      <c r="K28" s="347"/>
      <c r="L28" s="165"/>
    </row>
    <row r="29" spans="1:12" ht="53.1" customHeight="1" x14ac:dyDescent="0.2">
      <c r="A29" s="352" t="s">
        <v>721</v>
      </c>
      <c r="B29" s="352"/>
      <c r="C29" s="352"/>
      <c r="D29" s="349" t="s">
        <v>737</v>
      </c>
      <c r="E29" s="346"/>
      <c r="F29" s="346"/>
      <c r="G29" s="346"/>
      <c r="H29" s="346"/>
      <c r="I29" s="346"/>
      <c r="J29" s="346"/>
      <c r="K29" s="346"/>
      <c r="L29" s="346"/>
    </row>
    <row r="30" spans="1:12" ht="6" customHeight="1" x14ac:dyDescent="0.2">
      <c r="A30" s="347"/>
      <c r="B30" s="347"/>
      <c r="C30" s="347"/>
      <c r="D30" s="347"/>
      <c r="E30" s="347"/>
      <c r="F30" s="347"/>
      <c r="G30" s="347"/>
      <c r="H30" s="347"/>
      <c r="I30" s="347"/>
      <c r="J30" s="347"/>
      <c r="K30" s="347"/>
      <c r="L30" s="165"/>
    </row>
    <row r="31" spans="1:12" ht="53.1" customHeight="1" x14ac:dyDescent="0.2">
      <c r="A31" s="353" t="s">
        <v>722</v>
      </c>
      <c r="B31" s="353"/>
      <c r="C31" s="353"/>
      <c r="D31" s="349" t="s">
        <v>738</v>
      </c>
      <c r="E31" s="346"/>
      <c r="F31" s="346"/>
      <c r="G31" s="346"/>
      <c r="H31" s="346"/>
      <c r="I31" s="346"/>
      <c r="J31" s="346"/>
      <c r="K31" s="346"/>
      <c r="L31" s="346"/>
    </row>
    <row r="32" spans="1:12" ht="6" customHeight="1" x14ac:dyDescent="0.2">
      <c r="A32" s="347"/>
      <c r="B32" s="347"/>
      <c r="C32" s="347"/>
      <c r="D32" s="347"/>
      <c r="E32" s="347"/>
      <c r="F32" s="347"/>
      <c r="G32" s="347"/>
      <c r="H32" s="347"/>
      <c r="I32" s="347"/>
      <c r="J32" s="347"/>
      <c r="K32" s="347"/>
      <c r="L32" s="165"/>
    </row>
    <row r="33" spans="1:12" ht="53.1" customHeight="1" x14ac:dyDescent="0.2">
      <c r="A33" s="351" t="s">
        <v>723</v>
      </c>
      <c r="B33" s="351"/>
      <c r="C33" s="351"/>
      <c r="D33" s="349" t="s">
        <v>777</v>
      </c>
      <c r="E33" s="346"/>
      <c r="F33" s="346"/>
      <c r="G33" s="346"/>
      <c r="H33" s="346"/>
      <c r="I33" s="346"/>
      <c r="J33" s="346"/>
      <c r="K33" s="346"/>
      <c r="L33" s="346"/>
    </row>
    <row r="34" spans="1:12" ht="6" customHeight="1" x14ac:dyDescent="0.2">
      <c r="A34" s="347"/>
      <c r="B34" s="347"/>
      <c r="C34" s="347"/>
      <c r="D34" s="347"/>
      <c r="E34" s="347"/>
      <c r="F34" s="347"/>
      <c r="G34" s="347"/>
      <c r="H34" s="347"/>
      <c r="I34" s="347"/>
      <c r="J34" s="347"/>
      <c r="K34" s="347"/>
      <c r="L34" s="165"/>
    </row>
    <row r="35" spans="1:12" ht="52.5" customHeight="1" x14ac:dyDescent="0.2">
      <c r="A35" s="351" t="s">
        <v>724</v>
      </c>
      <c r="B35" s="351"/>
      <c r="C35" s="351"/>
      <c r="D35" s="349" t="s">
        <v>778</v>
      </c>
      <c r="E35" s="346"/>
      <c r="F35" s="346"/>
      <c r="G35" s="346"/>
      <c r="H35" s="346"/>
      <c r="I35" s="346"/>
      <c r="J35" s="346"/>
      <c r="K35" s="346"/>
      <c r="L35" s="346"/>
    </row>
    <row r="36" spans="1:12" ht="6" customHeight="1" x14ac:dyDescent="0.2">
      <c r="A36" s="347"/>
      <c r="B36" s="347"/>
      <c r="C36" s="347"/>
      <c r="D36" s="347"/>
      <c r="E36" s="347"/>
      <c r="F36" s="347"/>
      <c r="G36" s="347"/>
      <c r="H36" s="347"/>
      <c r="I36" s="347"/>
      <c r="J36" s="347"/>
      <c r="K36" s="347"/>
      <c r="L36" s="165"/>
    </row>
    <row r="37" spans="1:12" ht="71.25" customHeight="1" x14ac:dyDescent="0.2">
      <c r="A37" s="348" t="s">
        <v>727</v>
      </c>
      <c r="B37" s="348"/>
      <c r="C37" s="348"/>
      <c r="D37" s="349" t="s">
        <v>779</v>
      </c>
      <c r="E37" s="346"/>
      <c r="F37" s="346"/>
      <c r="G37" s="346"/>
      <c r="H37" s="346"/>
      <c r="I37" s="346"/>
      <c r="J37" s="346"/>
      <c r="K37" s="346"/>
      <c r="L37" s="346"/>
    </row>
    <row r="38" spans="1:12" s="234" customFormat="1" ht="6" customHeight="1" x14ac:dyDescent="0.2">
      <c r="A38" s="232"/>
      <c r="B38" s="232"/>
      <c r="C38" s="232"/>
      <c r="D38" s="233"/>
      <c r="E38" s="233"/>
      <c r="F38" s="233"/>
      <c r="G38" s="233"/>
      <c r="H38" s="233"/>
      <c r="I38" s="233"/>
      <c r="J38" s="233"/>
      <c r="K38" s="233"/>
      <c r="L38" s="233"/>
    </row>
    <row r="39" spans="1:12" ht="71.25" customHeight="1" x14ac:dyDescent="0.2">
      <c r="A39" s="348" t="s">
        <v>728</v>
      </c>
      <c r="B39" s="348"/>
      <c r="C39" s="348"/>
      <c r="D39" s="349" t="s">
        <v>780</v>
      </c>
      <c r="E39" s="349"/>
      <c r="F39" s="349"/>
      <c r="G39" s="349"/>
      <c r="H39" s="349"/>
      <c r="I39" s="349"/>
      <c r="J39" s="349"/>
      <c r="K39" s="349"/>
      <c r="L39" s="349"/>
    </row>
    <row r="40" spans="1:12" ht="6" customHeight="1" x14ac:dyDescent="0.2">
      <c r="A40" s="232"/>
      <c r="B40" s="232"/>
      <c r="C40" s="232"/>
      <c r="D40" s="233"/>
      <c r="E40" s="233"/>
      <c r="F40" s="233"/>
      <c r="G40" s="233"/>
      <c r="H40" s="233"/>
      <c r="I40" s="233"/>
      <c r="J40" s="233"/>
      <c r="K40" s="233"/>
      <c r="L40" s="233"/>
    </row>
    <row r="41" spans="1:12" ht="71.25" customHeight="1" x14ac:dyDescent="0.2">
      <c r="A41" s="348" t="s">
        <v>729</v>
      </c>
      <c r="B41" s="348"/>
      <c r="C41" s="348"/>
      <c r="D41" s="349" t="s">
        <v>739</v>
      </c>
      <c r="E41" s="346"/>
      <c r="F41" s="346"/>
      <c r="G41" s="346"/>
      <c r="H41" s="346"/>
      <c r="I41" s="346"/>
      <c r="J41" s="346"/>
      <c r="K41" s="346"/>
      <c r="L41" s="346"/>
    </row>
    <row r="42" spans="1:12" ht="6" customHeight="1" x14ac:dyDescent="0.2">
      <c r="A42" s="232"/>
      <c r="B42" s="232"/>
      <c r="C42" s="232"/>
      <c r="D42" s="233"/>
      <c r="E42" s="233"/>
      <c r="F42" s="233"/>
      <c r="G42" s="233"/>
      <c r="H42" s="233"/>
      <c r="I42" s="233"/>
      <c r="J42" s="233"/>
      <c r="K42" s="233"/>
      <c r="L42" s="233"/>
    </row>
    <row r="43" spans="1:12" ht="71.25" customHeight="1" x14ac:dyDescent="0.2">
      <c r="A43" s="348" t="s">
        <v>730</v>
      </c>
      <c r="B43" s="348"/>
      <c r="C43" s="348"/>
      <c r="D43" s="349" t="s">
        <v>781</v>
      </c>
      <c r="E43" s="346"/>
      <c r="F43" s="346"/>
      <c r="G43" s="346"/>
      <c r="H43" s="346"/>
      <c r="I43" s="346"/>
      <c r="J43" s="346"/>
      <c r="K43" s="346"/>
      <c r="L43" s="346"/>
    </row>
    <row r="44" spans="1:12" ht="6" customHeight="1" x14ac:dyDescent="0.2">
      <c r="A44" s="347"/>
      <c r="B44" s="347"/>
      <c r="C44" s="347"/>
      <c r="D44" s="347"/>
      <c r="E44" s="347"/>
      <c r="F44" s="347"/>
      <c r="G44" s="347"/>
      <c r="H44" s="347"/>
      <c r="I44" s="347"/>
      <c r="J44" s="347"/>
      <c r="K44" s="347"/>
      <c r="L44" s="165"/>
    </row>
    <row r="45" spans="1:12" ht="40.5" customHeight="1" x14ac:dyDescent="0.2">
      <c r="A45" s="350" t="s">
        <v>546</v>
      </c>
      <c r="B45" s="350"/>
      <c r="C45" s="350"/>
      <c r="D45" s="349" t="s">
        <v>740</v>
      </c>
      <c r="E45" s="346"/>
      <c r="F45" s="346"/>
      <c r="G45" s="346"/>
      <c r="H45" s="346"/>
      <c r="I45" s="346"/>
      <c r="J45" s="346"/>
      <c r="K45" s="346"/>
      <c r="L45" s="346"/>
    </row>
    <row r="46" spans="1:12" ht="6" customHeight="1" x14ac:dyDescent="0.2">
      <c r="A46" s="344"/>
      <c r="B46" s="344"/>
      <c r="C46" s="344"/>
      <c r="D46" s="344"/>
      <c r="E46" s="344"/>
      <c r="F46" s="344"/>
      <c r="G46" s="344"/>
      <c r="H46" s="344"/>
      <c r="I46" s="344"/>
      <c r="J46" s="344"/>
      <c r="K46" s="344"/>
      <c r="L46" s="164"/>
    </row>
    <row r="47" spans="1:12" s="172" customFormat="1" ht="16.5" customHeight="1" x14ac:dyDescent="0.2">
      <c r="A47" s="345" t="s">
        <v>547</v>
      </c>
      <c r="B47" s="345"/>
      <c r="C47" s="345"/>
      <c r="D47" s="346" t="s">
        <v>548</v>
      </c>
      <c r="E47" s="346"/>
      <c r="F47" s="346"/>
      <c r="G47" s="346"/>
      <c r="H47" s="346"/>
      <c r="I47" s="346"/>
      <c r="J47" s="346"/>
      <c r="K47" s="346"/>
      <c r="L47" s="346"/>
    </row>
    <row r="48" spans="1:12" x14ac:dyDescent="0.2">
      <c r="A48" s="344"/>
      <c r="B48" s="344"/>
      <c r="C48" s="344"/>
      <c r="D48" s="344"/>
      <c r="E48" s="344"/>
      <c r="F48" s="344"/>
      <c r="G48" s="344"/>
      <c r="H48" s="344"/>
      <c r="I48" s="344"/>
      <c r="J48" s="344"/>
      <c r="K48" s="344"/>
      <c r="L48" s="164"/>
    </row>
  </sheetData>
  <sheetProtection sheet="1" objects="1" scenarios="1" selectLockedCells="1"/>
  <mergeCells count="47">
    <mergeCell ref="A7:K7"/>
    <mergeCell ref="A9:K9"/>
    <mergeCell ref="A11:C11"/>
    <mergeCell ref="D11:L11"/>
    <mergeCell ref="A13:C13"/>
    <mergeCell ref="D13:L13"/>
    <mergeCell ref="A27:C27"/>
    <mergeCell ref="D27:L27"/>
    <mergeCell ref="A14:K14"/>
    <mergeCell ref="A15:C15"/>
    <mergeCell ref="D15:L15"/>
    <mergeCell ref="D17:L17"/>
    <mergeCell ref="D19:L19"/>
    <mergeCell ref="D21:L21"/>
    <mergeCell ref="D23:L23"/>
    <mergeCell ref="A24:K24"/>
    <mergeCell ref="A25:C25"/>
    <mergeCell ref="D25:L25"/>
    <mergeCell ref="A26:K26"/>
    <mergeCell ref="A28:K28"/>
    <mergeCell ref="A29:C29"/>
    <mergeCell ref="D29:L29"/>
    <mergeCell ref="A30:K30"/>
    <mergeCell ref="A31:C31"/>
    <mergeCell ref="D31:L31"/>
    <mergeCell ref="A32:K32"/>
    <mergeCell ref="A33:C33"/>
    <mergeCell ref="D33:L33"/>
    <mergeCell ref="A34:K34"/>
    <mergeCell ref="A35:C35"/>
    <mergeCell ref="D35:L35"/>
    <mergeCell ref="A46:K46"/>
    <mergeCell ref="A47:C47"/>
    <mergeCell ref="D47:L47"/>
    <mergeCell ref="A48:K48"/>
    <mergeCell ref="A36:K36"/>
    <mergeCell ref="A37:C37"/>
    <mergeCell ref="D37:L37"/>
    <mergeCell ref="A44:K44"/>
    <mergeCell ref="A45:C45"/>
    <mergeCell ref="D45:L45"/>
    <mergeCell ref="A39:C39"/>
    <mergeCell ref="A41:C41"/>
    <mergeCell ref="A43:C43"/>
    <mergeCell ref="D39:L39"/>
    <mergeCell ref="D41:L41"/>
    <mergeCell ref="D43:L43"/>
  </mergeCells>
  <pageMargins left="0.78740157499999996" right="0.78740157499999996" top="0.984251969" bottom="0.984251969" header="0.5" footer="0.5"/>
  <pageSetup paperSize="8"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2"/>
  </sheetPr>
  <dimension ref="A1:IV91"/>
  <sheetViews>
    <sheetView workbookViewId="0">
      <pane xSplit="6" ySplit="3" topLeftCell="G4" activePane="bottomRight" state="frozen"/>
      <selection pane="topRight" activeCell="G1" sqref="G1"/>
      <selection pane="bottomLeft" activeCell="A4" sqref="A4"/>
      <selection pane="bottomRight" activeCell="G4" sqref="G4"/>
    </sheetView>
  </sheetViews>
  <sheetFormatPr defaultColWidth="11.42578125" defaultRowHeight="15" x14ac:dyDescent="0.25"/>
  <cols>
    <col min="1" max="1" width="2.85546875" style="178" customWidth="1"/>
    <col min="2" max="2" width="40.7109375" style="183" customWidth="1"/>
    <col min="3" max="3" width="7" style="187" customWidth="1"/>
    <col min="4" max="4" width="9.7109375" style="187" customWidth="1"/>
    <col min="5" max="5" width="12.28515625" style="187" customWidth="1"/>
    <col min="6" max="6" width="16.28515625" style="187" customWidth="1"/>
    <col min="7" max="7" width="9.5703125" style="186" customWidth="1"/>
    <col min="8" max="11" width="9.5703125" style="187" customWidth="1"/>
    <col min="12" max="12" width="9.42578125" style="187" customWidth="1"/>
    <col min="13" max="15" width="9.5703125" style="187" customWidth="1"/>
    <col min="16" max="18" width="10" style="187" customWidth="1"/>
    <col min="19" max="137" width="9.140625" style="187" customWidth="1"/>
    <col min="138" max="256" width="11.42578125" style="178"/>
    <col min="257" max="16384" width="11.42578125" style="156"/>
  </cols>
  <sheetData>
    <row r="1" spans="1:256" ht="15" customHeight="1" x14ac:dyDescent="0.25">
      <c r="B1" s="179"/>
      <c r="C1" s="399" t="s">
        <v>663</v>
      </c>
      <c r="D1" s="399"/>
      <c r="E1" s="399"/>
      <c r="F1" s="397" t="s">
        <v>608</v>
      </c>
      <c r="G1" s="400" t="s">
        <v>665</v>
      </c>
      <c r="H1" s="401"/>
      <c r="I1" s="401"/>
      <c r="J1" s="401"/>
      <c r="K1" s="401"/>
      <c r="L1" s="401"/>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row>
    <row r="2" spans="1:256" x14ac:dyDescent="0.25">
      <c r="A2" s="178" t="s">
        <v>153</v>
      </c>
      <c r="B2" s="404" t="s">
        <v>0</v>
      </c>
      <c r="C2" s="399"/>
      <c r="D2" s="399"/>
      <c r="E2" s="399"/>
      <c r="F2" s="398"/>
      <c r="G2" s="402"/>
      <c r="H2" s="403"/>
      <c r="I2" s="403"/>
      <c r="J2" s="403"/>
      <c r="K2" s="403"/>
      <c r="L2" s="403"/>
      <c r="M2" s="182"/>
      <c r="N2" s="182"/>
      <c r="O2" s="182"/>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row>
    <row r="3" spans="1:256" ht="72" customHeight="1" x14ac:dyDescent="0.25">
      <c r="A3" s="183" t="s">
        <v>153</v>
      </c>
      <c r="B3" s="404"/>
      <c r="C3" s="184" t="s">
        <v>128</v>
      </c>
      <c r="D3" s="203" t="s">
        <v>666</v>
      </c>
      <c r="E3" s="203" t="s">
        <v>667</v>
      </c>
      <c r="F3" s="184" t="s">
        <v>668</v>
      </c>
      <c r="G3" s="185" t="s">
        <v>155</v>
      </c>
      <c r="H3" s="185" t="s">
        <v>156</v>
      </c>
      <c r="I3" s="185" t="s">
        <v>157</v>
      </c>
      <c r="J3" s="185" t="s">
        <v>158</v>
      </c>
      <c r="K3" s="185" t="s">
        <v>159</v>
      </c>
      <c r="L3" s="185" t="s">
        <v>160</v>
      </c>
      <c r="M3" s="185" t="s">
        <v>161</v>
      </c>
      <c r="N3" s="185" t="s">
        <v>162</v>
      </c>
      <c r="O3" s="185" t="s">
        <v>163</v>
      </c>
      <c r="P3" s="185" t="s">
        <v>164</v>
      </c>
      <c r="Q3" s="185" t="s">
        <v>165</v>
      </c>
      <c r="R3" s="185" t="s">
        <v>166</v>
      </c>
      <c r="S3" s="185" t="s">
        <v>167</v>
      </c>
      <c r="T3" s="185" t="s">
        <v>168</v>
      </c>
      <c r="U3" s="185" t="s">
        <v>169</v>
      </c>
      <c r="V3" s="185" t="s">
        <v>170</v>
      </c>
      <c r="W3" s="185" t="s">
        <v>171</v>
      </c>
      <c r="X3" s="185" t="s">
        <v>172</v>
      </c>
      <c r="Y3" s="185" t="s">
        <v>173</v>
      </c>
      <c r="Z3" s="185" t="s">
        <v>174</v>
      </c>
      <c r="AA3" s="185" t="s">
        <v>175</v>
      </c>
      <c r="AB3" s="185" t="s">
        <v>176</v>
      </c>
      <c r="AC3" s="185" t="s">
        <v>177</v>
      </c>
      <c r="AD3" s="185" t="s">
        <v>178</v>
      </c>
      <c r="AE3" s="185" t="s">
        <v>179</v>
      </c>
      <c r="AF3" s="185" t="s">
        <v>180</v>
      </c>
      <c r="AG3" s="185" t="s">
        <v>181</v>
      </c>
      <c r="AH3" s="185" t="s">
        <v>182</v>
      </c>
      <c r="AI3" s="185" t="s">
        <v>183</v>
      </c>
      <c r="AJ3" s="185" t="s">
        <v>184</v>
      </c>
      <c r="AK3" s="185" t="s">
        <v>185</v>
      </c>
      <c r="AL3" s="185" t="s">
        <v>186</v>
      </c>
      <c r="AM3" s="185" t="s">
        <v>187</v>
      </c>
      <c r="AN3" s="185" t="s">
        <v>188</v>
      </c>
      <c r="AO3" s="185" t="s">
        <v>189</v>
      </c>
      <c r="AP3" s="185" t="s">
        <v>190</v>
      </c>
      <c r="AQ3" s="185" t="s">
        <v>191</v>
      </c>
      <c r="AR3" s="185" t="s">
        <v>192</v>
      </c>
      <c r="AS3" s="185" t="s">
        <v>193</v>
      </c>
      <c r="AT3" s="185" t="s">
        <v>194</v>
      </c>
      <c r="AU3" s="185" t="s">
        <v>195</v>
      </c>
      <c r="AV3" s="185" t="s">
        <v>196</v>
      </c>
      <c r="AW3" s="185" t="s">
        <v>197</v>
      </c>
      <c r="AX3" s="185" t="s">
        <v>198</v>
      </c>
      <c r="AY3" s="185" t="s">
        <v>199</v>
      </c>
      <c r="AZ3" s="185" t="s">
        <v>200</v>
      </c>
      <c r="BA3" s="185" t="s">
        <v>201</v>
      </c>
      <c r="BB3" s="185" t="s">
        <v>202</v>
      </c>
      <c r="BC3" s="185" t="s">
        <v>203</v>
      </c>
      <c r="BD3" s="185" t="s">
        <v>204</v>
      </c>
      <c r="BE3" s="185" t="s">
        <v>205</v>
      </c>
      <c r="BF3" s="185" t="s">
        <v>206</v>
      </c>
      <c r="BG3" s="185" t="s">
        <v>207</v>
      </c>
      <c r="BH3" s="185" t="s">
        <v>208</v>
      </c>
      <c r="BI3" s="185" t="s">
        <v>209</v>
      </c>
      <c r="BJ3" s="185" t="s">
        <v>210</v>
      </c>
      <c r="BK3" s="185" t="s">
        <v>211</v>
      </c>
      <c r="BL3" s="185" t="s">
        <v>212</v>
      </c>
      <c r="BM3" s="185" t="s">
        <v>213</v>
      </c>
      <c r="BN3" s="185" t="s">
        <v>214</v>
      </c>
      <c r="BO3" s="185" t="s">
        <v>215</v>
      </c>
      <c r="BP3" s="185" t="s">
        <v>216</v>
      </c>
      <c r="BQ3" s="185" t="s">
        <v>217</v>
      </c>
      <c r="BR3" s="185" t="s">
        <v>218</v>
      </c>
      <c r="BS3" s="185" t="s">
        <v>219</v>
      </c>
      <c r="BT3" s="185" t="s">
        <v>220</v>
      </c>
      <c r="BU3" s="185" t="s">
        <v>221</v>
      </c>
      <c r="BV3" s="185" t="s">
        <v>222</v>
      </c>
      <c r="BW3" s="185" t="s">
        <v>223</v>
      </c>
      <c r="BX3" s="185" t="s">
        <v>224</v>
      </c>
      <c r="BY3" s="185" t="s">
        <v>225</v>
      </c>
      <c r="BZ3" s="185" t="s">
        <v>226</v>
      </c>
      <c r="CA3" s="185" t="s">
        <v>227</v>
      </c>
      <c r="CB3" s="185" t="s">
        <v>228</v>
      </c>
      <c r="CC3" s="185" t="s">
        <v>229</v>
      </c>
      <c r="CD3" s="185" t="s">
        <v>230</v>
      </c>
      <c r="CE3" s="185" t="s">
        <v>231</v>
      </c>
      <c r="CF3" s="185" t="s">
        <v>232</v>
      </c>
      <c r="CG3" s="185" t="s">
        <v>233</v>
      </c>
      <c r="CH3" s="185" t="s">
        <v>234</v>
      </c>
      <c r="CI3" s="185" t="s">
        <v>235</v>
      </c>
      <c r="CJ3" s="185" t="s">
        <v>236</v>
      </c>
      <c r="CK3" s="185" t="s">
        <v>237</v>
      </c>
      <c r="CL3" s="185" t="s">
        <v>238</v>
      </c>
      <c r="CM3" s="185" t="s">
        <v>239</v>
      </c>
      <c r="CN3" s="185" t="s">
        <v>240</v>
      </c>
      <c r="CO3" s="185" t="s">
        <v>241</v>
      </c>
      <c r="CP3" s="185" t="s">
        <v>242</v>
      </c>
      <c r="CQ3" s="185" t="s">
        <v>243</v>
      </c>
      <c r="CR3" s="185" t="s">
        <v>244</v>
      </c>
      <c r="CS3" s="185" t="s">
        <v>245</v>
      </c>
      <c r="CT3" s="185" t="s">
        <v>246</v>
      </c>
      <c r="CU3" s="185" t="s">
        <v>247</v>
      </c>
      <c r="CV3" s="185" t="s">
        <v>248</v>
      </c>
      <c r="CW3" s="185" t="s">
        <v>249</v>
      </c>
      <c r="CX3" s="185" t="s">
        <v>250</v>
      </c>
      <c r="CY3" s="185" t="s">
        <v>251</v>
      </c>
      <c r="CZ3" s="185" t="s">
        <v>252</v>
      </c>
      <c r="DA3" s="185" t="s">
        <v>253</v>
      </c>
      <c r="DB3" s="185" t="s">
        <v>254</v>
      </c>
      <c r="DC3" s="185" t="s">
        <v>255</v>
      </c>
      <c r="DD3" s="185" t="s">
        <v>256</v>
      </c>
      <c r="DE3" s="185" t="s">
        <v>257</v>
      </c>
      <c r="DF3" s="185" t="s">
        <v>258</v>
      </c>
      <c r="DG3" s="185" t="s">
        <v>259</v>
      </c>
      <c r="DH3" s="185" t="s">
        <v>260</v>
      </c>
      <c r="DI3" s="185" t="s">
        <v>261</v>
      </c>
      <c r="DJ3" s="185" t="s">
        <v>262</v>
      </c>
      <c r="DK3" s="185" t="s">
        <v>263</v>
      </c>
      <c r="DL3" s="185" t="s">
        <v>264</v>
      </c>
      <c r="DM3" s="185" t="s">
        <v>265</v>
      </c>
      <c r="DN3" s="185" t="s">
        <v>266</v>
      </c>
      <c r="DO3" s="185" t="s">
        <v>267</v>
      </c>
      <c r="DP3" s="185" t="s">
        <v>268</v>
      </c>
      <c r="DQ3" s="185" t="s">
        <v>269</v>
      </c>
      <c r="DR3" s="185" t="s">
        <v>270</v>
      </c>
      <c r="DS3" s="185" t="s">
        <v>271</v>
      </c>
      <c r="DT3" s="185" t="s">
        <v>272</v>
      </c>
      <c r="DU3" s="185" t="s">
        <v>273</v>
      </c>
      <c r="DV3" s="185" t="s">
        <v>274</v>
      </c>
      <c r="DW3" s="185" t="s">
        <v>275</v>
      </c>
      <c r="DX3" s="185" t="s">
        <v>276</v>
      </c>
      <c r="DY3" s="185" t="s">
        <v>277</v>
      </c>
      <c r="DZ3" s="185" t="s">
        <v>278</v>
      </c>
      <c r="EA3" s="185" t="s">
        <v>279</v>
      </c>
      <c r="EB3" s="185" t="s">
        <v>280</v>
      </c>
      <c r="EC3" s="185" t="s">
        <v>281</v>
      </c>
      <c r="ED3" s="185" t="s">
        <v>282</v>
      </c>
      <c r="EE3" s="185" t="s">
        <v>283</v>
      </c>
      <c r="EF3" s="185" t="s">
        <v>284</v>
      </c>
      <c r="EG3" s="185" t="s">
        <v>285</v>
      </c>
      <c r="EH3" s="185" t="s">
        <v>286</v>
      </c>
      <c r="EI3" s="185" t="s">
        <v>287</v>
      </c>
      <c r="EJ3" s="185" t="s">
        <v>288</v>
      </c>
      <c r="EK3" s="185" t="s">
        <v>289</v>
      </c>
      <c r="EL3" s="185" t="s">
        <v>290</v>
      </c>
      <c r="EM3" s="185" t="s">
        <v>291</v>
      </c>
      <c r="EN3" s="185" t="s">
        <v>292</v>
      </c>
      <c r="EO3" s="185" t="s">
        <v>293</v>
      </c>
      <c r="EP3" s="185" t="s">
        <v>294</v>
      </c>
      <c r="EQ3" s="185" t="s">
        <v>295</v>
      </c>
      <c r="ER3" s="185" t="s">
        <v>296</v>
      </c>
      <c r="ES3" s="185" t="s">
        <v>297</v>
      </c>
      <c r="ET3" s="185" t="s">
        <v>298</v>
      </c>
      <c r="EU3" s="185" t="s">
        <v>299</v>
      </c>
      <c r="EV3" s="185" t="s">
        <v>300</v>
      </c>
      <c r="EW3" s="185" t="s">
        <v>301</v>
      </c>
      <c r="EX3" s="185" t="s">
        <v>302</v>
      </c>
      <c r="EY3" s="185" t="s">
        <v>303</v>
      </c>
      <c r="EZ3" s="185" t="s">
        <v>304</v>
      </c>
      <c r="FA3" s="185" t="s">
        <v>305</v>
      </c>
      <c r="FB3" s="185" t="s">
        <v>306</v>
      </c>
      <c r="FC3" s="185" t="s">
        <v>307</v>
      </c>
      <c r="FD3" s="185" t="s">
        <v>308</v>
      </c>
      <c r="FE3" s="185" t="s">
        <v>309</v>
      </c>
      <c r="FF3" s="185" t="s">
        <v>310</v>
      </c>
      <c r="FG3" s="185" t="s">
        <v>311</v>
      </c>
      <c r="FH3" s="185" t="s">
        <v>312</v>
      </c>
      <c r="FI3" s="185" t="s">
        <v>313</v>
      </c>
      <c r="FJ3" s="185" t="s">
        <v>314</v>
      </c>
      <c r="FK3" s="185" t="s">
        <v>315</v>
      </c>
      <c r="FL3" s="185" t="s">
        <v>316</v>
      </c>
      <c r="FM3" s="185" t="s">
        <v>317</v>
      </c>
      <c r="FN3" s="185" t="s">
        <v>318</v>
      </c>
      <c r="FO3" s="185" t="s">
        <v>319</v>
      </c>
      <c r="FP3" s="185" t="s">
        <v>320</v>
      </c>
      <c r="FQ3" s="185" t="s">
        <v>321</v>
      </c>
      <c r="FR3" s="185" t="s">
        <v>322</v>
      </c>
      <c r="FS3" s="185" t="s">
        <v>323</v>
      </c>
      <c r="FT3" s="185" t="s">
        <v>324</v>
      </c>
      <c r="FU3" s="185" t="s">
        <v>325</v>
      </c>
      <c r="FV3" s="185" t="s">
        <v>326</v>
      </c>
      <c r="FW3" s="185" t="s">
        <v>327</v>
      </c>
      <c r="FX3" s="185" t="s">
        <v>328</v>
      </c>
      <c r="FY3" s="185" t="s">
        <v>329</v>
      </c>
      <c r="FZ3" s="185" t="s">
        <v>330</v>
      </c>
      <c r="GA3" s="185" t="s">
        <v>331</v>
      </c>
      <c r="GB3" s="185" t="s">
        <v>332</v>
      </c>
      <c r="GC3" s="185" t="s">
        <v>333</v>
      </c>
      <c r="GD3" s="185" t="s">
        <v>334</v>
      </c>
      <c r="GE3" s="185" t="s">
        <v>335</v>
      </c>
      <c r="GF3" s="185" t="s">
        <v>336</v>
      </c>
      <c r="GG3" s="185" t="s">
        <v>337</v>
      </c>
      <c r="GH3" s="185" t="s">
        <v>338</v>
      </c>
      <c r="GI3" s="185" t="s">
        <v>339</v>
      </c>
      <c r="GJ3" s="185" t="s">
        <v>340</v>
      </c>
      <c r="GK3" s="185" t="s">
        <v>341</v>
      </c>
      <c r="GL3" s="185" t="s">
        <v>342</v>
      </c>
      <c r="GM3" s="185" t="s">
        <v>343</v>
      </c>
      <c r="GN3" s="185" t="s">
        <v>344</v>
      </c>
      <c r="GO3" s="185" t="s">
        <v>345</v>
      </c>
      <c r="GP3" s="185" t="s">
        <v>346</v>
      </c>
      <c r="GQ3" s="185" t="s">
        <v>347</v>
      </c>
      <c r="GR3" s="185" t="s">
        <v>348</v>
      </c>
      <c r="GS3" s="185" t="s">
        <v>349</v>
      </c>
      <c r="GT3" s="185" t="s">
        <v>350</v>
      </c>
      <c r="GU3" s="185" t="s">
        <v>351</v>
      </c>
      <c r="GV3" s="185" t="s">
        <v>352</v>
      </c>
      <c r="GW3" s="185" t="s">
        <v>353</v>
      </c>
      <c r="GX3" s="185" t="s">
        <v>354</v>
      </c>
      <c r="GY3" s="185" t="s">
        <v>355</v>
      </c>
      <c r="GZ3" s="185" t="s">
        <v>356</v>
      </c>
      <c r="HA3" s="185" t="s">
        <v>357</v>
      </c>
      <c r="HB3" s="185" t="s">
        <v>358</v>
      </c>
      <c r="HC3" s="185" t="s">
        <v>359</v>
      </c>
      <c r="HD3" s="185" t="s">
        <v>360</v>
      </c>
      <c r="HE3" s="185" t="s">
        <v>361</v>
      </c>
      <c r="HF3" s="185" t="s">
        <v>362</v>
      </c>
      <c r="HG3" s="185" t="s">
        <v>363</v>
      </c>
      <c r="HH3" s="185" t="s">
        <v>364</v>
      </c>
      <c r="HI3" s="185" t="s">
        <v>365</v>
      </c>
      <c r="HJ3" s="185" t="s">
        <v>366</v>
      </c>
      <c r="HK3" s="185" t="s">
        <v>367</v>
      </c>
      <c r="HL3" s="185" t="s">
        <v>368</v>
      </c>
      <c r="HM3" s="185" t="s">
        <v>369</v>
      </c>
      <c r="HN3" s="185" t="s">
        <v>370</v>
      </c>
      <c r="HO3" s="185" t="s">
        <v>371</v>
      </c>
      <c r="HP3" s="185" t="s">
        <v>372</v>
      </c>
      <c r="HQ3" s="185" t="s">
        <v>373</v>
      </c>
      <c r="HR3" s="185" t="s">
        <v>374</v>
      </c>
      <c r="HS3" s="185" t="s">
        <v>375</v>
      </c>
      <c r="HT3" s="185" t="s">
        <v>376</v>
      </c>
      <c r="HU3" s="185" t="s">
        <v>377</v>
      </c>
      <c r="HV3" s="185" t="s">
        <v>378</v>
      </c>
      <c r="HW3" s="185" t="s">
        <v>379</v>
      </c>
      <c r="HX3" s="185" t="s">
        <v>380</v>
      </c>
      <c r="HY3" s="185" t="s">
        <v>381</v>
      </c>
      <c r="HZ3" s="185" t="s">
        <v>382</v>
      </c>
      <c r="IA3" s="185" t="s">
        <v>383</v>
      </c>
      <c r="IB3" s="185" t="s">
        <v>384</v>
      </c>
      <c r="IC3" s="185" t="s">
        <v>385</v>
      </c>
      <c r="ID3" s="185" t="s">
        <v>386</v>
      </c>
      <c r="IE3" s="185" t="s">
        <v>387</v>
      </c>
      <c r="IF3" s="185" t="s">
        <v>388</v>
      </c>
      <c r="IG3" s="185" t="s">
        <v>389</v>
      </c>
      <c r="IH3" s="185" t="s">
        <v>390</v>
      </c>
      <c r="II3" s="185" t="s">
        <v>391</v>
      </c>
      <c r="IJ3" s="185" t="s">
        <v>392</v>
      </c>
      <c r="IK3" s="185" t="s">
        <v>393</v>
      </c>
      <c r="IL3" s="185" t="s">
        <v>394</v>
      </c>
      <c r="IM3" s="185" t="s">
        <v>395</v>
      </c>
    </row>
    <row r="4" spans="1:256" s="200" customFormat="1" ht="12.75" x14ac:dyDescent="0.2">
      <c r="A4" s="191" t="str">
        <f t="shared" ref="A4:A67" si="0">IF(C4&gt;0,"x","")</f>
        <v/>
      </c>
      <c r="B4" s="146" t="str">
        <f>Stoff!B2</f>
        <v>Arsen</v>
      </c>
      <c r="C4" s="192">
        <f t="shared" ref="C4:C67" si="1">COUNT(G4:IV4)</f>
        <v>0</v>
      </c>
      <c r="D4" s="193">
        <f t="shared" ref="D4:D67" si="2">MAXA(G4:IV4)</f>
        <v>0</v>
      </c>
      <c r="E4" s="193">
        <f>IF(D4&gt;0,AVERAGE(G4:IV4),0)</f>
        <v>0</v>
      </c>
      <c r="F4" s="194" t="e">
        <f t="shared" ref="F4:F67" si="3">D4/MEDIAN(G4:IV4)</f>
        <v>#NUM!</v>
      </c>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7"/>
      <c r="EE4" s="197"/>
      <c r="EF4" s="197"/>
      <c r="EG4" s="197"/>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9"/>
      <c r="IO4" s="199"/>
      <c r="IP4" s="199"/>
      <c r="IQ4" s="199"/>
      <c r="IR4" s="199"/>
      <c r="IS4" s="199"/>
      <c r="IT4" s="199"/>
      <c r="IU4" s="199"/>
      <c r="IV4" s="199"/>
    </row>
    <row r="5" spans="1:256" s="200" customFormat="1" ht="12.75" x14ac:dyDescent="0.2">
      <c r="A5" s="191" t="str">
        <f t="shared" si="0"/>
        <v/>
      </c>
      <c r="B5" s="146" t="str">
        <f>Stoff!B3</f>
        <v>Bly</v>
      </c>
      <c r="C5" s="192">
        <f t="shared" si="1"/>
        <v>0</v>
      </c>
      <c r="D5" s="193">
        <f t="shared" si="2"/>
        <v>0</v>
      </c>
      <c r="E5" s="193">
        <f t="shared" ref="E5:E68" si="4">IF(D5&gt;0,AVERAGE(G5:IV5),0)</f>
        <v>0</v>
      </c>
      <c r="F5" s="194" t="e">
        <f t="shared" si="3"/>
        <v>#NUM!</v>
      </c>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7"/>
      <c r="EE5" s="197"/>
      <c r="EF5" s="197"/>
      <c r="EG5" s="197"/>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9"/>
      <c r="IO5" s="199"/>
      <c r="IP5" s="199"/>
      <c r="IQ5" s="199"/>
      <c r="IR5" s="199"/>
      <c r="IS5" s="199"/>
      <c r="IT5" s="199"/>
      <c r="IU5" s="199"/>
      <c r="IV5" s="199"/>
    </row>
    <row r="6" spans="1:256" s="200" customFormat="1" ht="12.75" x14ac:dyDescent="0.2">
      <c r="A6" s="191" t="str">
        <f t="shared" si="0"/>
        <v/>
      </c>
      <c r="B6" s="146" t="str">
        <f>Stoff!B4</f>
        <v>Kadmium</v>
      </c>
      <c r="C6" s="192">
        <f t="shared" si="1"/>
        <v>0</v>
      </c>
      <c r="D6" s="193">
        <f t="shared" si="2"/>
        <v>0</v>
      </c>
      <c r="E6" s="193">
        <f t="shared" si="4"/>
        <v>0</v>
      </c>
      <c r="F6" s="194" t="e">
        <f t="shared" si="3"/>
        <v>#NUM!</v>
      </c>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7"/>
      <c r="EE6" s="197"/>
      <c r="EF6" s="197"/>
      <c r="EG6" s="197"/>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9"/>
      <c r="IO6" s="199"/>
      <c r="IP6" s="199"/>
      <c r="IQ6" s="199"/>
      <c r="IR6" s="199"/>
      <c r="IS6" s="199"/>
      <c r="IT6" s="199"/>
      <c r="IU6" s="199"/>
      <c r="IV6" s="199"/>
    </row>
    <row r="7" spans="1:256" s="200" customFormat="1" ht="12.75" x14ac:dyDescent="0.2">
      <c r="A7" s="191" t="str">
        <f t="shared" si="0"/>
        <v/>
      </c>
      <c r="B7" s="146" t="str">
        <f>Stoff!B5</f>
        <v>Kvikksølv</v>
      </c>
      <c r="C7" s="192">
        <f t="shared" si="1"/>
        <v>0</v>
      </c>
      <c r="D7" s="193">
        <f t="shared" si="2"/>
        <v>0</v>
      </c>
      <c r="E7" s="193">
        <f t="shared" si="4"/>
        <v>0</v>
      </c>
      <c r="F7" s="194" t="e">
        <f t="shared" si="3"/>
        <v>#NUM!</v>
      </c>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7"/>
      <c r="EE7" s="197"/>
      <c r="EF7" s="197"/>
      <c r="EG7" s="197"/>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9"/>
      <c r="IO7" s="199"/>
      <c r="IP7" s="199"/>
      <c r="IQ7" s="199"/>
      <c r="IR7" s="199"/>
      <c r="IS7" s="199"/>
      <c r="IT7" s="199"/>
      <c r="IU7" s="199"/>
      <c r="IV7" s="199"/>
    </row>
    <row r="8" spans="1:256" s="200" customFormat="1" ht="12.75" x14ac:dyDescent="0.2">
      <c r="A8" s="191" t="str">
        <f t="shared" si="0"/>
        <v/>
      </c>
      <c r="B8" s="146" t="str">
        <f>Stoff!B6</f>
        <v>Kobber</v>
      </c>
      <c r="C8" s="192">
        <f t="shared" si="1"/>
        <v>0</v>
      </c>
      <c r="D8" s="193">
        <f t="shared" si="2"/>
        <v>0</v>
      </c>
      <c r="E8" s="193">
        <f t="shared" si="4"/>
        <v>0</v>
      </c>
      <c r="F8" s="194" t="e">
        <f t="shared" si="3"/>
        <v>#NUM!</v>
      </c>
      <c r="G8" s="195"/>
      <c r="H8" s="195"/>
      <c r="I8" s="195"/>
      <c r="J8" s="195"/>
      <c r="K8" s="195"/>
      <c r="L8" s="201"/>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7"/>
      <c r="EE8" s="197"/>
      <c r="EF8" s="197"/>
      <c r="EG8" s="197"/>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9"/>
      <c r="IO8" s="199"/>
      <c r="IP8" s="199"/>
      <c r="IQ8" s="199"/>
      <c r="IR8" s="199"/>
      <c r="IS8" s="199"/>
      <c r="IT8" s="199"/>
      <c r="IU8" s="199"/>
      <c r="IV8" s="199"/>
    </row>
    <row r="9" spans="1:256" s="200" customFormat="1" ht="12.75" x14ac:dyDescent="0.2">
      <c r="A9" s="191" t="str">
        <f t="shared" si="0"/>
        <v/>
      </c>
      <c r="B9" s="146" t="str">
        <f>Stoff!B7</f>
        <v>Sink</v>
      </c>
      <c r="C9" s="192">
        <f t="shared" si="1"/>
        <v>0</v>
      </c>
      <c r="D9" s="193">
        <f t="shared" si="2"/>
        <v>0</v>
      </c>
      <c r="E9" s="193">
        <f t="shared" si="4"/>
        <v>0</v>
      </c>
      <c r="F9" s="194" t="e">
        <f t="shared" si="3"/>
        <v>#NUM!</v>
      </c>
      <c r="G9" s="195"/>
      <c r="H9" s="195"/>
      <c r="I9" s="195"/>
      <c r="J9" s="195"/>
      <c r="K9" s="195"/>
      <c r="L9" s="201"/>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c r="DJ9" s="196"/>
      <c r="DK9" s="196"/>
      <c r="DL9" s="196"/>
      <c r="DM9" s="196"/>
      <c r="DN9" s="196"/>
      <c r="DO9" s="196"/>
      <c r="DP9" s="196"/>
      <c r="DQ9" s="196"/>
      <c r="DR9" s="196"/>
      <c r="DS9" s="196"/>
      <c r="DT9" s="196"/>
      <c r="DU9" s="196"/>
      <c r="DV9" s="196"/>
      <c r="DW9" s="196"/>
      <c r="DX9" s="196"/>
      <c r="DY9" s="196"/>
      <c r="DZ9" s="196"/>
      <c r="EA9" s="196"/>
      <c r="EB9" s="196"/>
      <c r="EC9" s="196"/>
      <c r="ED9" s="197"/>
      <c r="EE9" s="197"/>
      <c r="EF9" s="197"/>
      <c r="EG9" s="197"/>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9"/>
      <c r="IO9" s="199"/>
      <c r="IP9" s="199"/>
      <c r="IQ9" s="199"/>
      <c r="IR9" s="199"/>
      <c r="IS9" s="199"/>
      <c r="IT9" s="199"/>
      <c r="IU9" s="199"/>
      <c r="IV9" s="199"/>
    </row>
    <row r="10" spans="1:256" s="200" customFormat="1" ht="12.75" x14ac:dyDescent="0.2">
      <c r="A10" s="191" t="str">
        <f t="shared" si="0"/>
        <v/>
      </c>
      <c r="B10" s="146" t="str">
        <f>Stoff!B8</f>
        <v>Krom (III)</v>
      </c>
      <c r="C10" s="192">
        <f t="shared" si="1"/>
        <v>0</v>
      </c>
      <c r="D10" s="193">
        <f t="shared" si="2"/>
        <v>0</v>
      </c>
      <c r="E10" s="193">
        <f t="shared" si="4"/>
        <v>0</v>
      </c>
      <c r="F10" s="194" t="e">
        <f t="shared" si="3"/>
        <v>#NUM!</v>
      </c>
      <c r="G10" s="195"/>
      <c r="H10" s="195"/>
      <c r="I10" s="195"/>
      <c r="J10" s="195"/>
      <c r="K10" s="195"/>
      <c r="L10" s="201"/>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c r="DJ10" s="196"/>
      <c r="DK10" s="196"/>
      <c r="DL10" s="196"/>
      <c r="DM10" s="196"/>
      <c r="DN10" s="196"/>
      <c r="DO10" s="196"/>
      <c r="DP10" s="196"/>
      <c r="DQ10" s="196"/>
      <c r="DR10" s="196"/>
      <c r="DS10" s="196"/>
      <c r="DT10" s="196"/>
      <c r="DU10" s="196"/>
      <c r="DV10" s="196"/>
      <c r="DW10" s="196"/>
      <c r="DX10" s="196"/>
      <c r="DY10" s="196"/>
      <c r="DZ10" s="196"/>
      <c r="EA10" s="196"/>
      <c r="EB10" s="196"/>
      <c r="EC10" s="196"/>
      <c r="ED10" s="197"/>
      <c r="EE10" s="197"/>
      <c r="EF10" s="197"/>
      <c r="EG10" s="197"/>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9"/>
      <c r="IO10" s="199"/>
      <c r="IP10" s="199"/>
      <c r="IQ10" s="199"/>
      <c r="IR10" s="199"/>
      <c r="IS10" s="199"/>
      <c r="IT10" s="199"/>
      <c r="IU10" s="199"/>
      <c r="IV10" s="199"/>
    </row>
    <row r="11" spans="1:256" s="200" customFormat="1" ht="12.75" x14ac:dyDescent="0.2">
      <c r="A11" s="191" t="str">
        <f t="shared" si="0"/>
        <v/>
      </c>
      <c r="B11" s="146" t="str">
        <f>Stoff!B9</f>
        <v>Krom (VI)</v>
      </c>
      <c r="C11" s="192">
        <f t="shared" si="1"/>
        <v>0</v>
      </c>
      <c r="D11" s="193">
        <f t="shared" si="2"/>
        <v>0</v>
      </c>
      <c r="E11" s="193">
        <f t="shared" si="4"/>
        <v>0</v>
      </c>
      <c r="F11" s="194" t="e">
        <f t="shared" si="3"/>
        <v>#NUM!</v>
      </c>
      <c r="G11" s="195"/>
      <c r="H11" s="195"/>
      <c r="I11" s="195"/>
      <c r="J11" s="195"/>
      <c r="K11" s="195"/>
      <c r="L11" s="201"/>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c r="DY11" s="196"/>
      <c r="DZ11" s="196"/>
      <c r="EA11" s="196"/>
      <c r="EB11" s="196"/>
      <c r="EC11" s="196"/>
      <c r="ED11" s="197"/>
      <c r="EE11" s="197"/>
      <c r="EF11" s="197"/>
      <c r="EG11" s="197"/>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9"/>
      <c r="IO11" s="199"/>
      <c r="IP11" s="199"/>
      <c r="IQ11" s="199"/>
      <c r="IR11" s="199"/>
      <c r="IS11" s="199"/>
      <c r="IT11" s="199"/>
      <c r="IU11" s="199"/>
      <c r="IV11" s="199"/>
    </row>
    <row r="12" spans="1:256" s="200" customFormat="1" ht="12.75" x14ac:dyDescent="0.2">
      <c r="A12" s="191" t="str">
        <f t="shared" si="0"/>
        <v/>
      </c>
      <c r="B12" s="146" t="str">
        <f>Stoff!B10</f>
        <v>Krom totalt (III + VI)</v>
      </c>
      <c r="C12" s="192">
        <f t="shared" si="1"/>
        <v>0</v>
      </c>
      <c r="D12" s="193">
        <f t="shared" si="2"/>
        <v>0</v>
      </c>
      <c r="E12" s="193">
        <f t="shared" si="4"/>
        <v>0</v>
      </c>
      <c r="F12" s="194" t="e">
        <f t="shared" si="3"/>
        <v>#NUM!</v>
      </c>
      <c r="G12" s="195"/>
      <c r="H12" s="195"/>
      <c r="I12" s="195"/>
      <c r="J12" s="195"/>
      <c r="K12" s="195"/>
      <c r="L12" s="195"/>
      <c r="M12" s="195"/>
      <c r="N12" s="195"/>
      <c r="O12" s="195"/>
      <c r="P12" s="195"/>
      <c r="Q12" s="195"/>
      <c r="R12" s="195"/>
      <c r="S12" s="195"/>
      <c r="T12" s="195"/>
      <c r="U12" s="195"/>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7"/>
      <c r="EE12" s="197"/>
      <c r="EF12" s="197"/>
      <c r="EG12" s="197"/>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9"/>
      <c r="IO12" s="199"/>
      <c r="IP12" s="199"/>
      <c r="IQ12" s="199"/>
      <c r="IR12" s="199"/>
      <c r="IS12" s="199"/>
      <c r="IT12" s="199"/>
      <c r="IU12" s="199"/>
      <c r="IV12" s="199"/>
    </row>
    <row r="13" spans="1:256" s="200" customFormat="1" ht="12.75" x14ac:dyDescent="0.2">
      <c r="A13" s="191" t="str">
        <f t="shared" si="0"/>
        <v/>
      </c>
      <c r="B13" s="146" t="str">
        <f>Stoff!B11</f>
        <v>Nikkel</v>
      </c>
      <c r="C13" s="192">
        <f t="shared" si="1"/>
        <v>0</v>
      </c>
      <c r="D13" s="193">
        <f t="shared" si="2"/>
        <v>0</v>
      </c>
      <c r="E13" s="193">
        <f t="shared" si="4"/>
        <v>0</v>
      </c>
      <c r="F13" s="194" t="e">
        <f t="shared" si="3"/>
        <v>#NUM!</v>
      </c>
      <c r="G13" s="195"/>
      <c r="H13" s="195"/>
      <c r="I13" s="195"/>
      <c r="J13" s="195"/>
      <c r="K13" s="195"/>
      <c r="L13" s="195"/>
      <c r="M13" s="195"/>
      <c r="N13" s="195"/>
      <c r="O13" s="195"/>
      <c r="P13" s="195"/>
      <c r="Q13" s="195"/>
      <c r="R13" s="195"/>
      <c r="S13" s="195"/>
      <c r="T13" s="195"/>
      <c r="U13" s="195"/>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6"/>
      <c r="DW13" s="196"/>
      <c r="DX13" s="196"/>
      <c r="DY13" s="196"/>
      <c r="DZ13" s="196"/>
      <c r="EA13" s="196"/>
      <c r="EB13" s="196"/>
      <c r="EC13" s="196"/>
      <c r="ED13" s="197"/>
      <c r="EE13" s="197"/>
      <c r="EF13" s="197"/>
      <c r="EG13" s="197"/>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9"/>
      <c r="IO13" s="199"/>
      <c r="IP13" s="199"/>
      <c r="IQ13" s="199"/>
      <c r="IR13" s="199"/>
      <c r="IS13" s="199"/>
      <c r="IT13" s="199"/>
      <c r="IU13" s="199"/>
      <c r="IV13" s="199"/>
    </row>
    <row r="14" spans="1:256" s="200" customFormat="1" ht="12.75" x14ac:dyDescent="0.2">
      <c r="A14" s="191" t="str">
        <f t="shared" si="0"/>
        <v/>
      </c>
      <c r="B14" s="146" t="str">
        <f>Stoff!B12</f>
        <v>Cyanid fri</v>
      </c>
      <c r="C14" s="192">
        <f t="shared" si="1"/>
        <v>0</v>
      </c>
      <c r="D14" s="193">
        <f t="shared" si="2"/>
        <v>0</v>
      </c>
      <c r="E14" s="193">
        <f t="shared" si="4"/>
        <v>0</v>
      </c>
      <c r="F14" s="194" t="e">
        <f t="shared" si="3"/>
        <v>#NUM!</v>
      </c>
      <c r="G14" s="195"/>
      <c r="H14" s="195"/>
      <c r="I14" s="195"/>
      <c r="J14" s="195"/>
      <c r="K14" s="195"/>
      <c r="L14" s="195"/>
      <c r="M14" s="195"/>
      <c r="N14" s="195"/>
      <c r="O14" s="195"/>
      <c r="P14" s="195"/>
      <c r="Q14" s="195"/>
      <c r="R14" s="195"/>
      <c r="S14" s="195"/>
      <c r="T14" s="195"/>
      <c r="U14" s="195"/>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6"/>
      <c r="CH14" s="196"/>
      <c r="CI14" s="196"/>
      <c r="CJ14" s="196"/>
      <c r="CK14" s="196"/>
      <c r="CL14" s="196"/>
      <c r="CM14" s="196"/>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c r="DR14" s="196"/>
      <c r="DS14" s="196"/>
      <c r="DT14" s="196"/>
      <c r="DU14" s="196"/>
      <c r="DV14" s="196"/>
      <c r="DW14" s="196"/>
      <c r="DX14" s="196"/>
      <c r="DY14" s="196"/>
      <c r="DZ14" s="196"/>
      <c r="EA14" s="196"/>
      <c r="EB14" s="196"/>
      <c r="EC14" s="196"/>
      <c r="ED14" s="197"/>
      <c r="EE14" s="197"/>
      <c r="EF14" s="197"/>
      <c r="EG14" s="197"/>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9"/>
      <c r="IO14" s="199"/>
      <c r="IP14" s="199"/>
      <c r="IQ14" s="199"/>
      <c r="IR14" s="199"/>
      <c r="IS14" s="199"/>
      <c r="IT14" s="199"/>
      <c r="IU14" s="199"/>
      <c r="IV14" s="199"/>
    </row>
    <row r="15" spans="1:256" s="200" customFormat="1" ht="12.75" x14ac:dyDescent="0.2">
      <c r="A15" s="191" t="str">
        <f t="shared" si="0"/>
        <v/>
      </c>
      <c r="B15" s="146" t="str">
        <f>Stoff!B13</f>
        <v>PCB CAS1336-36-3</v>
      </c>
      <c r="C15" s="192">
        <f t="shared" si="1"/>
        <v>0</v>
      </c>
      <c r="D15" s="193">
        <f t="shared" si="2"/>
        <v>0</v>
      </c>
      <c r="E15" s="193">
        <f t="shared" si="4"/>
        <v>0</v>
      </c>
      <c r="F15" s="194" t="e">
        <f t="shared" si="3"/>
        <v>#NUM!</v>
      </c>
      <c r="G15" s="195"/>
      <c r="H15" s="195"/>
      <c r="I15" s="195"/>
      <c r="J15" s="195"/>
      <c r="K15" s="195"/>
      <c r="L15" s="195"/>
      <c r="M15" s="195"/>
      <c r="N15" s="195"/>
      <c r="O15" s="195"/>
      <c r="P15" s="195"/>
      <c r="Q15" s="195"/>
      <c r="R15" s="195"/>
      <c r="S15" s="195"/>
      <c r="T15" s="195"/>
      <c r="U15" s="195"/>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6"/>
      <c r="CH15" s="196"/>
      <c r="CI15" s="196"/>
      <c r="CJ15" s="196"/>
      <c r="CK15" s="196"/>
      <c r="CL15" s="196"/>
      <c r="CM15" s="196"/>
      <c r="CN15" s="196"/>
      <c r="CO15" s="196"/>
      <c r="CP15" s="196"/>
      <c r="CQ15" s="196"/>
      <c r="CR15" s="196"/>
      <c r="CS15" s="196"/>
      <c r="CT15" s="196"/>
      <c r="CU15" s="196"/>
      <c r="CV15" s="196"/>
      <c r="CW15" s="196"/>
      <c r="CX15" s="196"/>
      <c r="CY15" s="196"/>
      <c r="CZ15" s="196"/>
      <c r="DA15" s="196"/>
      <c r="DB15" s="196"/>
      <c r="DC15" s="196"/>
      <c r="DD15" s="196"/>
      <c r="DE15" s="196"/>
      <c r="DF15" s="196"/>
      <c r="DG15" s="196"/>
      <c r="DH15" s="196"/>
      <c r="DI15" s="196"/>
      <c r="DJ15" s="196"/>
      <c r="DK15" s="196"/>
      <c r="DL15" s="196"/>
      <c r="DM15" s="196"/>
      <c r="DN15" s="196"/>
      <c r="DO15" s="196"/>
      <c r="DP15" s="196"/>
      <c r="DQ15" s="196"/>
      <c r="DR15" s="196"/>
      <c r="DS15" s="196"/>
      <c r="DT15" s="196"/>
      <c r="DU15" s="196"/>
      <c r="DV15" s="196"/>
      <c r="DW15" s="196"/>
      <c r="DX15" s="196"/>
      <c r="DY15" s="196"/>
      <c r="DZ15" s="196"/>
      <c r="EA15" s="196"/>
      <c r="EB15" s="196"/>
      <c r="EC15" s="196"/>
      <c r="ED15" s="197"/>
      <c r="EE15" s="197"/>
      <c r="EF15" s="197"/>
      <c r="EG15" s="197"/>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9"/>
      <c r="IO15" s="199"/>
      <c r="IP15" s="199"/>
      <c r="IQ15" s="199"/>
      <c r="IR15" s="199"/>
      <c r="IS15" s="199"/>
      <c r="IT15" s="199"/>
      <c r="IU15" s="199"/>
      <c r="IV15" s="199"/>
    </row>
    <row r="16" spans="1:256" s="200" customFormat="1" ht="12.75" x14ac:dyDescent="0.2">
      <c r="A16" s="191" t="str">
        <f t="shared" si="0"/>
        <v/>
      </c>
      <c r="B16" s="146" t="str">
        <f>Stoff!B14</f>
        <v>Lindan</v>
      </c>
      <c r="C16" s="192">
        <f t="shared" si="1"/>
        <v>0</v>
      </c>
      <c r="D16" s="193">
        <f t="shared" si="2"/>
        <v>0</v>
      </c>
      <c r="E16" s="193">
        <f t="shared" si="4"/>
        <v>0</v>
      </c>
      <c r="F16" s="194" t="e">
        <f t="shared" si="3"/>
        <v>#NUM!</v>
      </c>
      <c r="G16" s="195"/>
      <c r="H16" s="195"/>
      <c r="I16" s="195"/>
      <c r="J16" s="195"/>
      <c r="K16" s="195"/>
      <c r="L16" s="195"/>
      <c r="M16" s="195"/>
      <c r="N16" s="195"/>
      <c r="O16" s="195"/>
      <c r="P16" s="195"/>
      <c r="Q16" s="195"/>
      <c r="R16" s="195"/>
      <c r="S16" s="195"/>
      <c r="T16" s="195"/>
      <c r="U16" s="195"/>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c r="DM16" s="196"/>
      <c r="DN16" s="196"/>
      <c r="DO16" s="196"/>
      <c r="DP16" s="196"/>
      <c r="DQ16" s="196"/>
      <c r="DR16" s="196"/>
      <c r="DS16" s="196"/>
      <c r="DT16" s="196"/>
      <c r="DU16" s="196"/>
      <c r="DV16" s="196"/>
      <c r="DW16" s="196"/>
      <c r="DX16" s="196"/>
      <c r="DY16" s="196"/>
      <c r="DZ16" s="196"/>
      <c r="EA16" s="196"/>
      <c r="EB16" s="196"/>
      <c r="EC16" s="196"/>
      <c r="ED16" s="197"/>
      <c r="EE16" s="197"/>
      <c r="EF16" s="197"/>
      <c r="EG16" s="197"/>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9"/>
      <c r="IO16" s="199"/>
      <c r="IP16" s="199"/>
      <c r="IQ16" s="199"/>
      <c r="IR16" s="199"/>
      <c r="IS16" s="199"/>
      <c r="IT16" s="199"/>
      <c r="IU16" s="199"/>
      <c r="IV16" s="199"/>
    </row>
    <row r="17" spans="1:256" s="200" customFormat="1" ht="12.75" x14ac:dyDescent="0.2">
      <c r="A17" s="191" t="str">
        <f t="shared" si="0"/>
        <v/>
      </c>
      <c r="B17" s="146" t="str">
        <f>Stoff!B15</f>
        <v>DDT</v>
      </c>
      <c r="C17" s="192">
        <f t="shared" si="1"/>
        <v>0</v>
      </c>
      <c r="D17" s="193">
        <f t="shared" si="2"/>
        <v>0</v>
      </c>
      <c r="E17" s="193">
        <f t="shared" si="4"/>
        <v>0</v>
      </c>
      <c r="F17" s="194" t="e">
        <f t="shared" si="3"/>
        <v>#NUM!</v>
      </c>
      <c r="G17" s="195"/>
      <c r="H17" s="195"/>
      <c r="I17" s="195"/>
      <c r="J17" s="195"/>
      <c r="K17" s="195"/>
      <c r="L17" s="195"/>
      <c r="M17" s="195"/>
      <c r="N17" s="195"/>
      <c r="O17" s="195"/>
      <c r="P17" s="195"/>
      <c r="Q17" s="195"/>
      <c r="R17" s="195"/>
      <c r="S17" s="195"/>
      <c r="T17" s="195"/>
      <c r="U17" s="195"/>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7"/>
      <c r="EE17" s="197"/>
      <c r="EF17" s="197"/>
      <c r="EG17" s="197"/>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9"/>
      <c r="IO17" s="199"/>
      <c r="IP17" s="199"/>
      <c r="IQ17" s="199"/>
      <c r="IR17" s="199"/>
      <c r="IS17" s="199"/>
      <c r="IT17" s="199"/>
      <c r="IU17" s="199"/>
      <c r="IV17" s="199"/>
    </row>
    <row r="18" spans="1:256" s="200" customFormat="1" ht="12.75" x14ac:dyDescent="0.2">
      <c r="A18" s="191" t="str">
        <f t="shared" si="0"/>
        <v/>
      </c>
      <c r="B18" s="146" t="str">
        <f>Stoff!B16</f>
        <v>Monoklorbensen</v>
      </c>
      <c r="C18" s="192">
        <f t="shared" si="1"/>
        <v>0</v>
      </c>
      <c r="D18" s="193">
        <f t="shared" si="2"/>
        <v>0</v>
      </c>
      <c r="E18" s="193">
        <f t="shared" si="4"/>
        <v>0</v>
      </c>
      <c r="F18" s="194" t="e">
        <f t="shared" si="3"/>
        <v>#NUM!</v>
      </c>
      <c r="G18" s="195"/>
      <c r="H18" s="195"/>
      <c r="I18" s="195"/>
      <c r="J18" s="195"/>
      <c r="K18" s="195"/>
      <c r="L18" s="195"/>
      <c r="M18" s="195"/>
      <c r="N18" s="195"/>
      <c r="O18" s="195"/>
      <c r="P18" s="195"/>
      <c r="Q18" s="195"/>
      <c r="R18" s="195"/>
      <c r="S18" s="195"/>
      <c r="T18" s="195"/>
      <c r="U18" s="195"/>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7"/>
      <c r="EE18" s="197"/>
      <c r="EF18" s="197"/>
      <c r="EG18" s="197"/>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9"/>
      <c r="IO18" s="199"/>
      <c r="IP18" s="199"/>
      <c r="IQ18" s="199"/>
      <c r="IR18" s="199"/>
      <c r="IS18" s="199"/>
      <c r="IT18" s="199"/>
      <c r="IU18" s="199"/>
      <c r="IV18" s="199"/>
    </row>
    <row r="19" spans="1:256" s="200" customFormat="1" ht="12.75" x14ac:dyDescent="0.2">
      <c r="A19" s="191" t="str">
        <f t="shared" si="0"/>
        <v/>
      </c>
      <c r="B19" s="146" t="str">
        <f>Stoff!B17</f>
        <v>1,2-diklorbensen</v>
      </c>
      <c r="C19" s="192">
        <f t="shared" si="1"/>
        <v>0</v>
      </c>
      <c r="D19" s="193">
        <f t="shared" si="2"/>
        <v>0</v>
      </c>
      <c r="E19" s="193">
        <f t="shared" si="4"/>
        <v>0</v>
      </c>
      <c r="F19" s="194" t="e">
        <f t="shared" si="3"/>
        <v>#NUM!</v>
      </c>
      <c r="G19" s="195"/>
      <c r="H19" s="195"/>
      <c r="I19" s="195"/>
      <c r="J19" s="195"/>
      <c r="K19" s="195"/>
      <c r="L19" s="195"/>
      <c r="M19" s="195"/>
      <c r="N19" s="195"/>
      <c r="O19" s="195"/>
      <c r="P19" s="195"/>
      <c r="Q19" s="195"/>
      <c r="R19" s="195"/>
      <c r="S19" s="195"/>
      <c r="T19" s="195"/>
      <c r="U19" s="195"/>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6"/>
      <c r="CH19" s="196"/>
      <c r="CI19" s="196"/>
      <c r="CJ19" s="196"/>
      <c r="CK19" s="196"/>
      <c r="CL19" s="196"/>
      <c r="CM19" s="196"/>
      <c r="CN19" s="196"/>
      <c r="CO19" s="196"/>
      <c r="CP19" s="196"/>
      <c r="CQ19" s="196"/>
      <c r="CR19" s="196"/>
      <c r="CS19" s="196"/>
      <c r="CT19" s="196"/>
      <c r="CU19" s="196"/>
      <c r="CV19" s="196"/>
      <c r="CW19" s="196"/>
      <c r="CX19" s="196"/>
      <c r="CY19" s="196"/>
      <c r="CZ19" s="196"/>
      <c r="DA19" s="196"/>
      <c r="DB19" s="196"/>
      <c r="DC19" s="196"/>
      <c r="DD19" s="196"/>
      <c r="DE19" s="196"/>
      <c r="DF19" s="196"/>
      <c r="DG19" s="196"/>
      <c r="DH19" s="196"/>
      <c r="DI19" s="196"/>
      <c r="DJ19" s="196"/>
      <c r="DK19" s="196"/>
      <c r="DL19" s="196"/>
      <c r="DM19" s="196"/>
      <c r="DN19" s="196"/>
      <c r="DO19" s="196"/>
      <c r="DP19" s="196"/>
      <c r="DQ19" s="196"/>
      <c r="DR19" s="196"/>
      <c r="DS19" s="196"/>
      <c r="DT19" s="196"/>
      <c r="DU19" s="196"/>
      <c r="DV19" s="196"/>
      <c r="DW19" s="196"/>
      <c r="DX19" s="196"/>
      <c r="DY19" s="196"/>
      <c r="DZ19" s="196"/>
      <c r="EA19" s="196"/>
      <c r="EB19" s="196"/>
      <c r="EC19" s="196"/>
      <c r="ED19" s="197"/>
      <c r="EE19" s="197"/>
      <c r="EF19" s="197"/>
      <c r="EG19" s="197"/>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9"/>
      <c r="IO19" s="199"/>
      <c r="IP19" s="199"/>
      <c r="IQ19" s="199"/>
      <c r="IR19" s="199"/>
      <c r="IS19" s="199"/>
      <c r="IT19" s="199"/>
      <c r="IU19" s="199"/>
      <c r="IV19" s="199"/>
    </row>
    <row r="20" spans="1:256" s="200" customFormat="1" ht="12.75" x14ac:dyDescent="0.2">
      <c r="A20" s="191" t="str">
        <f t="shared" si="0"/>
        <v/>
      </c>
      <c r="B20" s="146" t="str">
        <f>Stoff!B18</f>
        <v>1,4-diklorbensen</v>
      </c>
      <c r="C20" s="192">
        <f t="shared" si="1"/>
        <v>0</v>
      </c>
      <c r="D20" s="193">
        <f t="shared" si="2"/>
        <v>0</v>
      </c>
      <c r="E20" s="193">
        <f t="shared" si="4"/>
        <v>0</v>
      </c>
      <c r="F20" s="194" t="e">
        <f t="shared" si="3"/>
        <v>#NUM!</v>
      </c>
      <c r="G20" s="195"/>
      <c r="H20" s="195"/>
      <c r="I20" s="195"/>
      <c r="J20" s="195"/>
      <c r="K20" s="195"/>
      <c r="L20" s="195"/>
      <c r="M20" s="195"/>
      <c r="N20" s="195"/>
      <c r="O20" s="195"/>
      <c r="P20" s="195"/>
      <c r="Q20" s="195"/>
      <c r="R20" s="195"/>
      <c r="S20" s="195"/>
      <c r="T20" s="195"/>
      <c r="U20" s="195"/>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C20" s="196"/>
      <c r="ED20" s="197"/>
      <c r="EE20" s="197"/>
      <c r="EF20" s="197"/>
      <c r="EG20" s="197"/>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9"/>
      <c r="IO20" s="199"/>
      <c r="IP20" s="199"/>
      <c r="IQ20" s="199"/>
      <c r="IR20" s="199"/>
      <c r="IS20" s="199"/>
      <c r="IT20" s="199"/>
      <c r="IU20" s="199"/>
      <c r="IV20" s="199"/>
    </row>
    <row r="21" spans="1:256" s="200" customFormat="1" ht="12.75" x14ac:dyDescent="0.2">
      <c r="A21" s="191" t="str">
        <f t="shared" si="0"/>
        <v/>
      </c>
      <c r="B21" s="146" t="str">
        <f>Stoff!B19</f>
        <v>1,2,4-triklorbensen</v>
      </c>
      <c r="C21" s="192">
        <f t="shared" si="1"/>
        <v>0</v>
      </c>
      <c r="D21" s="193">
        <f t="shared" si="2"/>
        <v>0</v>
      </c>
      <c r="E21" s="193">
        <f t="shared" si="4"/>
        <v>0</v>
      </c>
      <c r="F21" s="194" t="e">
        <f t="shared" si="3"/>
        <v>#NUM!</v>
      </c>
      <c r="G21" s="195"/>
      <c r="H21" s="195"/>
      <c r="I21" s="195"/>
      <c r="J21" s="195"/>
      <c r="K21" s="195"/>
      <c r="L21" s="195"/>
      <c r="M21" s="195"/>
      <c r="N21" s="195"/>
      <c r="O21" s="195"/>
      <c r="P21" s="195"/>
      <c r="Q21" s="195"/>
      <c r="R21" s="195"/>
      <c r="S21" s="195"/>
      <c r="T21" s="195"/>
      <c r="U21" s="195"/>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7"/>
      <c r="EE21" s="197"/>
      <c r="EF21" s="197"/>
      <c r="EG21" s="197"/>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9"/>
      <c r="IO21" s="199"/>
      <c r="IP21" s="199"/>
      <c r="IQ21" s="199"/>
      <c r="IR21" s="199"/>
      <c r="IS21" s="199"/>
      <c r="IT21" s="199"/>
      <c r="IU21" s="199"/>
      <c r="IV21" s="199"/>
    </row>
    <row r="22" spans="1:256" s="200" customFormat="1" ht="12.75" x14ac:dyDescent="0.2">
      <c r="A22" s="191" t="str">
        <f t="shared" si="0"/>
        <v/>
      </c>
      <c r="B22" s="146" t="str">
        <f>Stoff!B20</f>
        <v>1,2,3-triklorbensen</v>
      </c>
      <c r="C22" s="192">
        <f t="shared" si="1"/>
        <v>0</v>
      </c>
      <c r="D22" s="193">
        <f t="shared" si="2"/>
        <v>0</v>
      </c>
      <c r="E22" s="193">
        <f t="shared" si="4"/>
        <v>0</v>
      </c>
      <c r="F22" s="194" t="e">
        <f t="shared" si="3"/>
        <v>#NUM!</v>
      </c>
      <c r="G22" s="195"/>
      <c r="H22" s="195"/>
      <c r="I22" s="195"/>
      <c r="J22" s="195"/>
      <c r="K22" s="195"/>
      <c r="L22" s="201"/>
      <c r="M22" s="195"/>
      <c r="N22" s="195"/>
      <c r="O22" s="195"/>
      <c r="P22" s="195"/>
      <c r="Q22" s="195"/>
      <c r="R22" s="195"/>
      <c r="S22" s="195"/>
      <c r="T22" s="195"/>
      <c r="U22" s="195"/>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196"/>
      <c r="DP22" s="196"/>
      <c r="DQ22" s="196"/>
      <c r="DR22" s="196"/>
      <c r="DS22" s="196"/>
      <c r="DT22" s="196"/>
      <c r="DU22" s="196"/>
      <c r="DV22" s="196"/>
      <c r="DW22" s="196"/>
      <c r="DX22" s="196"/>
      <c r="DY22" s="196"/>
      <c r="DZ22" s="196"/>
      <c r="EA22" s="196"/>
      <c r="EB22" s="196"/>
      <c r="EC22" s="196"/>
      <c r="ED22" s="197"/>
      <c r="EE22" s="197"/>
      <c r="EF22" s="197"/>
      <c r="EG22" s="197"/>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9"/>
      <c r="IO22" s="199"/>
      <c r="IP22" s="199"/>
      <c r="IQ22" s="199"/>
      <c r="IR22" s="199"/>
      <c r="IS22" s="199"/>
      <c r="IT22" s="199"/>
      <c r="IU22" s="199"/>
      <c r="IV22" s="199"/>
    </row>
    <row r="23" spans="1:256" s="200" customFormat="1" ht="12.75" x14ac:dyDescent="0.2">
      <c r="A23" s="191" t="str">
        <f t="shared" si="0"/>
        <v/>
      </c>
      <c r="B23" s="146" t="str">
        <f>Stoff!B21</f>
        <v>1,3,5-triklorbensen</v>
      </c>
      <c r="C23" s="192">
        <f t="shared" si="1"/>
        <v>0</v>
      </c>
      <c r="D23" s="193">
        <f t="shared" si="2"/>
        <v>0</v>
      </c>
      <c r="E23" s="193">
        <f t="shared" si="4"/>
        <v>0</v>
      </c>
      <c r="F23" s="194" t="e">
        <f t="shared" si="3"/>
        <v>#NUM!</v>
      </c>
      <c r="G23" s="195"/>
      <c r="H23" s="195"/>
      <c r="I23" s="195"/>
      <c r="J23" s="195"/>
      <c r="K23" s="195"/>
      <c r="L23" s="201"/>
      <c r="M23" s="195"/>
      <c r="N23" s="195"/>
      <c r="O23" s="195"/>
      <c r="P23" s="195"/>
      <c r="Q23" s="195"/>
      <c r="R23" s="195"/>
      <c r="S23" s="195"/>
      <c r="T23" s="195"/>
      <c r="U23" s="195"/>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7"/>
      <c r="EE23" s="197"/>
      <c r="EF23" s="197"/>
      <c r="EG23" s="197"/>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c r="IN23" s="199"/>
      <c r="IO23" s="199"/>
      <c r="IP23" s="199"/>
      <c r="IQ23" s="199"/>
      <c r="IR23" s="199"/>
      <c r="IS23" s="199"/>
      <c r="IT23" s="199"/>
      <c r="IU23" s="199"/>
      <c r="IV23" s="199"/>
    </row>
    <row r="24" spans="1:256" s="200" customFormat="1" ht="12.75" x14ac:dyDescent="0.2">
      <c r="A24" s="191" t="str">
        <f t="shared" si="0"/>
        <v/>
      </c>
      <c r="B24" s="146" t="str">
        <f>Stoff!B22</f>
        <v>1,2,4,5-tetraklorbensen</v>
      </c>
      <c r="C24" s="192">
        <f t="shared" si="1"/>
        <v>0</v>
      </c>
      <c r="D24" s="193">
        <f t="shared" si="2"/>
        <v>0</v>
      </c>
      <c r="E24" s="193">
        <f t="shared" si="4"/>
        <v>0</v>
      </c>
      <c r="F24" s="194" t="e">
        <f t="shared" si="3"/>
        <v>#NUM!</v>
      </c>
      <c r="G24" s="195"/>
      <c r="H24" s="195"/>
      <c r="I24" s="195"/>
      <c r="J24" s="195"/>
      <c r="K24" s="195"/>
      <c r="L24" s="201"/>
      <c r="M24" s="195"/>
      <c r="N24" s="195"/>
      <c r="O24" s="195"/>
      <c r="P24" s="195"/>
      <c r="Q24" s="195"/>
      <c r="R24" s="195"/>
      <c r="S24" s="195"/>
      <c r="T24" s="195"/>
      <c r="U24" s="195"/>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6"/>
      <c r="CH24" s="196"/>
      <c r="CI24" s="196"/>
      <c r="CJ24" s="196"/>
      <c r="CK24" s="196"/>
      <c r="CL24" s="196"/>
      <c r="CM24" s="196"/>
      <c r="CN24" s="196"/>
      <c r="CO24" s="196"/>
      <c r="CP24" s="196"/>
      <c r="CQ24" s="196"/>
      <c r="CR24" s="196"/>
      <c r="CS24" s="196"/>
      <c r="CT24" s="196"/>
      <c r="CU24" s="196"/>
      <c r="CV24" s="196"/>
      <c r="CW24" s="196"/>
      <c r="CX24" s="196"/>
      <c r="CY24" s="196"/>
      <c r="CZ24" s="196"/>
      <c r="DA24" s="196"/>
      <c r="DB24" s="196"/>
      <c r="DC24" s="196"/>
      <c r="DD24" s="196"/>
      <c r="DE24" s="196"/>
      <c r="DF24" s="196"/>
      <c r="DG24" s="196"/>
      <c r="DH24" s="196"/>
      <c r="DI24" s="196"/>
      <c r="DJ24" s="196"/>
      <c r="DK24" s="196"/>
      <c r="DL24" s="196"/>
      <c r="DM24" s="196"/>
      <c r="DN24" s="196"/>
      <c r="DO24" s="196"/>
      <c r="DP24" s="196"/>
      <c r="DQ24" s="196"/>
      <c r="DR24" s="196"/>
      <c r="DS24" s="196"/>
      <c r="DT24" s="196"/>
      <c r="DU24" s="196"/>
      <c r="DV24" s="196"/>
      <c r="DW24" s="196"/>
      <c r="DX24" s="196"/>
      <c r="DY24" s="196"/>
      <c r="DZ24" s="196"/>
      <c r="EA24" s="196"/>
      <c r="EB24" s="196"/>
      <c r="EC24" s="196"/>
      <c r="ED24" s="197"/>
      <c r="EE24" s="197"/>
      <c r="EF24" s="197"/>
      <c r="EG24" s="197"/>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9"/>
      <c r="IO24" s="199"/>
      <c r="IP24" s="199"/>
      <c r="IQ24" s="199"/>
      <c r="IR24" s="199"/>
      <c r="IS24" s="199"/>
      <c r="IT24" s="199"/>
      <c r="IU24" s="199"/>
      <c r="IV24" s="199"/>
    </row>
    <row r="25" spans="1:256" s="200" customFormat="1" ht="12.75" x14ac:dyDescent="0.2">
      <c r="A25" s="191" t="str">
        <f t="shared" si="0"/>
        <v/>
      </c>
      <c r="B25" s="146" t="str">
        <f>Stoff!B23</f>
        <v>Pentaklorbensen</v>
      </c>
      <c r="C25" s="192">
        <f t="shared" si="1"/>
        <v>0</v>
      </c>
      <c r="D25" s="193">
        <f t="shared" si="2"/>
        <v>0</v>
      </c>
      <c r="E25" s="193">
        <f t="shared" si="4"/>
        <v>0</v>
      </c>
      <c r="F25" s="194" t="e">
        <f t="shared" si="3"/>
        <v>#NUM!</v>
      </c>
      <c r="G25" s="195"/>
      <c r="H25" s="195"/>
      <c r="I25" s="195"/>
      <c r="J25" s="195"/>
      <c r="K25" s="195"/>
      <c r="L25" s="201"/>
      <c r="M25" s="195"/>
      <c r="N25" s="195"/>
      <c r="O25" s="195"/>
      <c r="P25" s="195"/>
      <c r="Q25" s="195"/>
      <c r="R25" s="195"/>
      <c r="S25" s="195"/>
      <c r="T25" s="195"/>
      <c r="U25" s="195"/>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c r="DS25" s="196"/>
      <c r="DT25" s="196"/>
      <c r="DU25" s="196"/>
      <c r="DV25" s="196"/>
      <c r="DW25" s="196"/>
      <c r="DX25" s="196"/>
      <c r="DY25" s="196"/>
      <c r="DZ25" s="196"/>
      <c r="EA25" s="196"/>
      <c r="EB25" s="196"/>
      <c r="EC25" s="196"/>
      <c r="ED25" s="197"/>
      <c r="EE25" s="197"/>
      <c r="EF25" s="197"/>
      <c r="EG25" s="197"/>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9"/>
      <c r="IO25" s="199"/>
      <c r="IP25" s="199"/>
      <c r="IQ25" s="199"/>
      <c r="IR25" s="199"/>
      <c r="IS25" s="199"/>
      <c r="IT25" s="199"/>
      <c r="IU25" s="199"/>
      <c r="IV25" s="199"/>
    </row>
    <row r="26" spans="1:256" s="200" customFormat="1" ht="12.75" x14ac:dyDescent="0.2">
      <c r="A26" s="191" t="str">
        <f t="shared" si="0"/>
        <v/>
      </c>
      <c r="B26" s="146" t="str">
        <f>Stoff!B24</f>
        <v>Heksaklorbensen</v>
      </c>
      <c r="C26" s="192">
        <f t="shared" si="1"/>
        <v>0</v>
      </c>
      <c r="D26" s="193">
        <f t="shared" si="2"/>
        <v>0</v>
      </c>
      <c r="E26" s="193">
        <f t="shared" si="4"/>
        <v>0</v>
      </c>
      <c r="F26" s="194" t="e">
        <f t="shared" si="3"/>
        <v>#NUM!</v>
      </c>
      <c r="G26" s="195"/>
      <c r="H26" s="195"/>
      <c r="I26" s="195"/>
      <c r="J26" s="195"/>
      <c r="K26" s="195"/>
      <c r="L26" s="201"/>
      <c r="M26" s="195"/>
      <c r="N26" s="195"/>
      <c r="O26" s="195"/>
      <c r="P26" s="195"/>
      <c r="Q26" s="195"/>
      <c r="R26" s="195"/>
      <c r="S26" s="195"/>
      <c r="T26" s="195"/>
      <c r="U26" s="195"/>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6"/>
      <c r="CH26" s="196"/>
      <c r="CI26" s="196"/>
      <c r="CJ26" s="196"/>
      <c r="CK26" s="196"/>
      <c r="CL26" s="196"/>
      <c r="CM26" s="196"/>
      <c r="CN26" s="196"/>
      <c r="CO26" s="196"/>
      <c r="CP26" s="196"/>
      <c r="CQ26" s="196"/>
      <c r="CR26" s="196"/>
      <c r="CS26" s="196"/>
      <c r="CT26" s="196"/>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7"/>
      <c r="EE26" s="197"/>
      <c r="EF26" s="197"/>
      <c r="EG26" s="197"/>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9"/>
      <c r="IO26" s="199"/>
      <c r="IP26" s="199"/>
      <c r="IQ26" s="199"/>
      <c r="IR26" s="199"/>
      <c r="IS26" s="199"/>
      <c r="IT26" s="199"/>
      <c r="IU26" s="199"/>
      <c r="IV26" s="199"/>
    </row>
    <row r="27" spans="1:256" s="200" customFormat="1" ht="12.75" x14ac:dyDescent="0.2">
      <c r="A27" s="191" t="str">
        <f t="shared" si="0"/>
        <v/>
      </c>
      <c r="B27" s="146" t="str">
        <f>Stoff!B25</f>
        <v>Diklormetan</v>
      </c>
      <c r="C27" s="192">
        <f t="shared" si="1"/>
        <v>0</v>
      </c>
      <c r="D27" s="193">
        <f t="shared" si="2"/>
        <v>0</v>
      </c>
      <c r="E27" s="193">
        <f t="shared" si="4"/>
        <v>0</v>
      </c>
      <c r="F27" s="194" t="e">
        <f t="shared" si="3"/>
        <v>#NUM!</v>
      </c>
      <c r="G27" s="195"/>
      <c r="H27" s="195"/>
      <c r="I27" s="195"/>
      <c r="J27" s="195"/>
      <c r="K27" s="195"/>
      <c r="L27" s="201"/>
      <c r="M27" s="195"/>
      <c r="N27" s="195"/>
      <c r="O27" s="195"/>
      <c r="P27" s="195"/>
      <c r="Q27" s="195"/>
      <c r="R27" s="195"/>
      <c r="S27" s="195"/>
      <c r="T27" s="195"/>
      <c r="U27" s="195"/>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6"/>
      <c r="CH27" s="196"/>
      <c r="CI27" s="196"/>
      <c r="CJ27" s="196"/>
      <c r="CK27" s="196"/>
      <c r="CL27" s="196"/>
      <c r="CM27" s="196"/>
      <c r="CN27" s="196"/>
      <c r="CO27" s="196"/>
      <c r="CP27" s="196"/>
      <c r="CQ27" s="196"/>
      <c r="CR27" s="196"/>
      <c r="CS27" s="196"/>
      <c r="CT27" s="196"/>
      <c r="CU27" s="196"/>
      <c r="CV27" s="196"/>
      <c r="CW27" s="196"/>
      <c r="CX27" s="196"/>
      <c r="CY27" s="196"/>
      <c r="CZ27" s="196"/>
      <c r="DA27" s="196"/>
      <c r="DB27" s="196"/>
      <c r="DC27" s="196"/>
      <c r="DD27" s="196"/>
      <c r="DE27" s="196"/>
      <c r="DF27" s="196"/>
      <c r="DG27" s="196"/>
      <c r="DH27" s="196"/>
      <c r="DI27" s="196"/>
      <c r="DJ27" s="196"/>
      <c r="DK27" s="196"/>
      <c r="DL27" s="196"/>
      <c r="DM27" s="196"/>
      <c r="DN27" s="196"/>
      <c r="DO27" s="196"/>
      <c r="DP27" s="196"/>
      <c r="DQ27" s="196"/>
      <c r="DR27" s="196"/>
      <c r="DS27" s="196"/>
      <c r="DT27" s="196"/>
      <c r="DU27" s="196"/>
      <c r="DV27" s="196"/>
      <c r="DW27" s="196"/>
      <c r="DX27" s="196"/>
      <c r="DY27" s="196"/>
      <c r="DZ27" s="196"/>
      <c r="EA27" s="196"/>
      <c r="EB27" s="196"/>
      <c r="EC27" s="196"/>
      <c r="ED27" s="197"/>
      <c r="EE27" s="197"/>
      <c r="EF27" s="197"/>
      <c r="EG27" s="197"/>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9"/>
      <c r="IO27" s="199"/>
      <c r="IP27" s="199"/>
      <c r="IQ27" s="199"/>
      <c r="IR27" s="199"/>
      <c r="IS27" s="199"/>
      <c r="IT27" s="199"/>
      <c r="IU27" s="199"/>
      <c r="IV27" s="199"/>
    </row>
    <row r="28" spans="1:256" s="200" customFormat="1" ht="12.75" x14ac:dyDescent="0.2">
      <c r="A28" s="191" t="str">
        <f t="shared" si="0"/>
        <v/>
      </c>
      <c r="B28" s="146" t="str">
        <f>Stoff!B26</f>
        <v>Triklormetan</v>
      </c>
      <c r="C28" s="192">
        <f t="shared" si="1"/>
        <v>0</v>
      </c>
      <c r="D28" s="193">
        <f t="shared" si="2"/>
        <v>0</v>
      </c>
      <c r="E28" s="193">
        <f t="shared" si="4"/>
        <v>0</v>
      </c>
      <c r="F28" s="194" t="e">
        <f t="shared" si="3"/>
        <v>#NUM!</v>
      </c>
      <c r="G28" s="195"/>
      <c r="H28" s="195"/>
      <c r="I28" s="195"/>
      <c r="J28" s="195"/>
      <c r="K28" s="195"/>
      <c r="L28" s="201"/>
      <c r="M28" s="195"/>
      <c r="N28" s="195"/>
      <c r="O28" s="195"/>
      <c r="P28" s="195"/>
      <c r="Q28" s="195"/>
      <c r="R28" s="195"/>
      <c r="S28" s="195"/>
      <c r="T28" s="195"/>
      <c r="U28" s="195"/>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7"/>
      <c r="EE28" s="197"/>
      <c r="EF28" s="197"/>
      <c r="EG28" s="197"/>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9"/>
      <c r="IO28" s="199"/>
      <c r="IP28" s="199"/>
      <c r="IQ28" s="199"/>
      <c r="IR28" s="199"/>
      <c r="IS28" s="199"/>
      <c r="IT28" s="199"/>
      <c r="IU28" s="199"/>
      <c r="IV28" s="199"/>
    </row>
    <row r="29" spans="1:256" s="200" customFormat="1" ht="12.75" x14ac:dyDescent="0.2">
      <c r="A29" s="191" t="str">
        <f t="shared" si="0"/>
        <v/>
      </c>
      <c r="B29" s="146" t="str">
        <f>Stoff!B27</f>
        <v>Trikloreten</v>
      </c>
      <c r="C29" s="192">
        <f t="shared" si="1"/>
        <v>0</v>
      </c>
      <c r="D29" s="193">
        <f t="shared" si="2"/>
        <v>0</v>
      </c>
      <c r="E29" s="193">
        <f t="shared" si="4"/>
        <v>0</v>
      </c>
      <c r="F29" s="194" t="e">
        <f t="shared" si="3"/>
        <v>#NUM!</v>
      </c>
      <c r="G29" s="195"/>
      <c r="H29" s="195"/>
      <c r="I29" s="195"/>
      <c r="J29" s="195"/>
      <c r="K29" s="195"/>
      <c r="L29" s="195"/>
      <c r="M29" s="195"/>
      <c r="N29" s="195"/>
      <c r="O29" s="195"/>
      <c r="P29" s="195"/>
      <c r="Q29" s="195"/>
      <c r="R29" s="195"/>
      <c r="S29" s="195"/>
      <c r="T29" s="195"/>
      <c r="U29" s="195"/>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7"/>
      <c r="EE29" s="197"/>
      <c r="EF29" s="197"/>
      <c r="EG29" s="197"/>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9"/>
      <c r="IO29" s="199"/>
      <c r="IP29" s="199"/>
      <c r="IQ29" s="199"/>
      <c r="IR29" s="199"/>
      <c r="IS29" s="199"/>
      <c r="IT29" s="199"/>
      <c r="IU29" s="199"/>
      <c r="IV29" s="199"/>
    </row>
    <row r="30" spans="1:256" s="200" customFormat="1" ht="12.75" x14ac:dyDescent="0.2">
      <c r="A30" s="191" t="str">
        <f t="shared" si="0"/>
        <v/>
      </c>
      <c r="B30" s="146" t="str">
        <f>Stoff!B28</f>
        <v>Tetraklormetan</v>
      </c>
      <c r="C30" s="192">
        <f t="shared" si="1"/>
        <v>0</v>
      </c>
      <c r="D30" s="193">
        <f t="shared" si="2"/>
        <v>0</v>
      </c>
      <c r="E30" s="193">
        <f t="shared" si="4"/>
        <v>0</v>
      </c>
      <c r="F30" s="194" t="e">
        <f t="shared" si="3"/>
        <v>#NUM!</v>
      </c>
      <c r="G30" s="195"/>
      <c r="H30" s="195"/>
      <c r="I30" s="195"/>
      <c r="J30" s="195"/>
      <c r="K30" s="195"/>
      <c r="L30" s="202"/>
      <c r="M30" s="202"/>
      <c r="N30" s="202"/>
      <c r="O30" s="202"/>
      <c r="P30" s="195"/>
      <c r="Q30" s="195"/>
      <c r="R30" s="195"/>
      <c r="S30" s="195"/>
      <c r="T30" s="195"/>
      <c r="U30" s="195"/>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7"/>
      <c r="EE30" s="197"/>
      <c r="EF30" s="197"/>
      <c r="EG30" s="197"/>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9"/>
      <c r="IO30" s="199"/>
      <c r="IP30" s="199"/>
      <c r="IQ30" s="199"/>
      <c r="IR30" s="199"/>
      <c r="IS30" s="199"/>
      <c r="IT30" s="199"/>
      <c r="IU30" s="199"/>
      <c r="IV30" s="199"/>
    </row>
    <row r="31" spans="1:256" s="200" customFormat="1" ht="12.75" x14ac:dyDescent="0.2">
      <c r="A31" s="191" t="str">
        <f t="shared" si="0"/>
        <v/>
      </c>
      <c r="B31" s="146" t="str">
        <f>Stoff!B29</f>
        <v>Tetrakloreten</v>
      </c>
      <c r="C31" s="192">
        <f t="shared" si="1"/>
        <v>0</v>
      </c>
      <c r="D31" s="193">
        <f t="shared" si="2"/>
        <v>0</v>
      </c>
      <c r="E31" s="193">
        <f t="shared" si="4"/>
        <v>0</v>
      </c>
      <c r="F31" s="194" t="e">
        <f t="shared" si="3"/>
        <v>#NUM!</v>
      </c>
      <c r="G31" s="195"/>
      <c r="H31" s="195"/>
      <c r="I31" s="195"/>
      <c r="J31" s="195"/>
      <c r="K31" s="195"/>
      <c r="L31" s="195"/>
      <c r="M31" s="195"/>
      <c r="N31" s="195"/>
      <c r="O31" s="195"/>
      <c r="P31" s="195"/>
      <c r="Q31" s="195"/>
      <c r="R31" s="195"/>
      <c r="S31" s="195"/>
      <c r="T31" s="195"/>
      <c r="U31" s="195"/>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7"/>
      <c r="EE31" s="197"/>
      <c r="EF31" s="197"/>
      <c r="EG31" s="197"/>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9"/>
      <c r="IO31" s="199"/>
      <c r="IP31" s="199"/>
      <c r="IQ31" s="199"/>
      <c r="IR31" s="199"/>
      <c r="IS31" s="199"/>
      <c r="IT31" s="199"/>
      <c r="IU31" s="199"/>
      <c r="IV31" s="199"/>
    </row>
    <row r="32" spans="1:256" s="200" customFormat="1" ht="12.75" x14ac:dyDescent="0.2">
      <c r="A32" s="191" t="str">
        <f t="shared" si="0"/>
        <v/>
      </c>
      <c r="B32" s="146" t="str">
        <f>Stoff!B30</f>
        <v>1,2-dikloretan</v>
      </c>
      <c r="C32" s="192">
        <f t="shared" si="1"/>
        <v>0</v>
      </c>
      <c r="D32" s="193">
        <f t="shared" si="2"/>
        <v>0</v>
      </c>
      <c r="E32" s="193">
        <f t="shared" si="4"/>
        <v>0</v>
      </c>
      <c r="F32" s="194" t="e">
        <f t="shared" si="3"/>
        <v>#NUM!</v>
      </c>
      <c r="G32" s="195"/>
      <c r="H32" s="195"/>
      <c r="I32" s="195"/>
      <c r="J32" s="195"/>
      <c r="K32" s="195"/>
      <c r="L32" s="195"/>
      <c r="M32" s="195"/>
      <c r="N32" s="195"/>
      <c r="O32" s="195"/>
      <c r="P32" s="195"/>
      <c r="Q32" s="195"/>
      <c r="R32" s="195"/>
      <c r="S32" s="195"/>
      <c r="T32" s="195"/>
      <c r="U32" s="195"/>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7"/>
      <c r="EE32" s="197"/>
      <c r="EF32" s="197"/>
      <c r="EG32" s="197"/>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9"/>
      <c r="IO32" s="199"/>
      <c r="IP32" s="199"/>
      <c r="IQ32" s="199"/>
      <c r="IR32" s="199"/>
      <c r="IS32" s="199"/>
      <c r="IT32" s="199"/>
      <c r="IU32" s="199"/>
      <c r="IV32" s="199"/>
    </row>
    <row r="33" spans="1:256" s="200" customFormat="1" ht="12.75" x14ac:dyDescent="0.2">
      <c r="A33" s="191" t="str">
        <f t="shared" si="0"/>
        <v/>
      </c>
      <c r="B33" s="146" t="str">
        <f>Stoff!B31</f>
        <v>1,2-dibrometan</v>
      </c>
      <c r="C33" s="192">
        <f t="shared" si="1"/>
        <v>0</v>
      </c>
      <c r="D33" s="193">
        <f t="shared" si="2"/>
        <v>0</v>
      </c>
      <c r="E33" s="193">
        <f t="shared" si="4"/>
        <v>0</v>
      </c>
      <c r="F33" s="194" t="e">
        <f t="shared" si="3"/>
        <v>#NUM!</v>
      </c>
      <c r="G33" s="195"/>
      <c r="H33" s="195"/>
      <c r="I33" s="195"/>
      <c r="J33" s="195"/>
      <c r="K33" s="195"/>
      <c r="L33" s="195"/>
      <c r="M33" s="195"/>
      <c r="N33" s="195"/>
      <c r="O33" s="195"/>
      <c r="P33" s="195"/>
      <c r="Q33" s="195"/>
      <c r="R33" s="195"/>
      <c r="S33" s="195"/>
      <c r="T33" s="195"/>
      <c r="U33" s="195"/>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7"/>
      <c r="EE33" s="197"/>
      <c r="EF33" s="197"/>
      <c r="EG33" s="197"/>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9"/>
      <c r="IO33" s="199"/>
      <c r="IP33" s="199"/>
      <c r="IQ33" s="199"/>
      <c r="IR33" s="199"/>
      <c r="IS33" s="199"/>
      <c r="IT33" s="199"/>
      <c r="IU33" s="199"/>
      <c r="IV33" s="199"/>
    </row>
    <row r="34" spans="1:256" s="200" customFormat="1" ht="12.75" x14ac:dyDescent="0.2">
      <c r="A34" s="191" t="str">
        <f t="shared" si="0"/>
        <v/>
      </c>
      <c r="B34" s="146" t="str">
        <f>Stoff!B32</f>
        <v>1,1,1-trikloretan</v>
      </c>
      <c r="C34" s="192">
        <f t="shared" si="1"/>
        <v>0</v>
      </c>
      <c r="D34" s="193">
        <f t="shared" si="2"/>
        <v>0</v>
      </c>
      <c r="E34" s="193">
        <f t="shared" si="4"/>
        <v>0</v>
      </c>
      <c r="F34" s="194" t="e">
        <f t="shared" si="3"/>
        <v>#NUM!</v>
      </c>
      <c r="G34" s="195"/>
      <c r="H34" s="195"/>
      <c r="I34" s="195"/>
      <c r="J34" s="195"/>
      <c r="K34" s="195"/>
      <c r="L34" s="195"/>
      <c r="M34" s="195"/>
      <c r="N34" s="195"/>
      <c r="O34" s="195"/>
      <c r="P34" s="195"/>
      <c r="Q34" s="195"/>
      <c r="R34" s="195"/>
      <c r="S34" s="195"/>
      <c r="T34" s="195"/>
      <c r="U34" s="195"/>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7"/>
      <c r="EE34" s="197"/>
      <c r="EF34" s="197"/>
      <c r="EG34" s="197"/>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9"/>
      <c r="IO34" s="199"/>
      <c r="IP34" s="199"/>
      <c r="IQ34" s="199"/>
      <c r="IR34" s="199"/>
      <c r="IS34" s="199"/>
      <c r="IT34" s="199"/>
      <c r="IU34" s="199"/>
      <c r="IV34" s="199"/>
    </row>
    <row r="35" spans="1:256" s="200" customFormat="1" ht="12.75" x14ac:dyDescent="0.2">
      <c r="A35" s="191" t="str">
        <f t="shared" si="0"/>
        <v/>
      </c>
      <c r="B35" s="146" t="str">
        <f>Stoff!B33</f>
        <v>1,1,2-trikloretan</v>
      </c>
      <c r="C35" s="192">
        <f t="shared" si="1"/>
        <v>0</v>
      </c>
      <c r="D35" s="193">
        <f t="shared" si="2"/>
        <v>0</v>
      </c>
      <c r="E35" s="193">
        <f t="shared" si="4"/>
        <v>0</v>
      </c>
      <c r="F35" s="194" t="e">
        <f t="shared" si="3"/>
        <v>#NUM!</v>
      </c>
      <c r="G35" s="195"/>
      <c r="H35" s="195"/>
      <c r="I35" s="195"/>
      <c r="J35" s="195"/>
      <c r="K35" s="195"/>
      <c r="L35" s="195"/>
      <c r="M35" s="195"/>
      <c r="N35" s="195"/>
      <c r="O35" s="195"/>
      <c r="P35" s="195"/>
      <c r="Q35" s="195"/>
      <c r="R35" s="195"/>
      <c r="S35" s="195"/>
      <c r="T35" s="195"/>
      <c r="U35" s="195"/>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6"/>
      <c r="CH35" s="196"/>
      <c r="CI35" s="196"/>
      <c r="CJ35" s="196"/>
      <c r="CK35" s="196"/>
      <c r="CL35" s="196"/>
      <c r="CM35" s="196"/>
      <c r="CN35" s="196"/>
      <c r="CO35" s="196"/>
      <c r="CP35" s="196"/>
      <c r="CQ35" s="196"/>
      <c r="CR35" s="196"/>
      <c r="CS35" s="196"/>
      <c r="CT35" s="196"/>
      <c r="CU35" s="196"/>
      <c r="CV35" s="196"/>
      <c r="CW35" s="196"/>
      <c r="CX35" s="196"/>
      <c r="CY35" s="196"/>
      <c r="CZ35" s="196"/>
      <c r="DA35" s="196"/>
      <c r="DB35" s="196"/>
      <c r="DC35" s="196"/>
      <c r="DD35" s="196"/>
      <c r="DE35" s="196"/>
      <c r="DF35" s="196"/>
      <c r="DG35" s="196"/>
      <c r="DH35" s="196"/>
      <c r="DI35" s="196"/>
      <c r="DJ35" s="196"/>
      <c r="DK35" s="196"/>
      <c r="DL35" s="196"/>
      <c r="DM35" s="196"/>
      <c r="DN35" s="196"/>
      <c r="DO35" s="196"/>
      <c r="DP35" s="196"/>
      <c r="DQ35" s="196"/>
      <c r="DR35" s="196"/>
      <c r="DS35" s="196"/>
      <c r="DT35" s="196"/>
      <c r="DU35" s="196"/>
      <c r="DV35" s="196"/>
      <c r="DW35" s="196"/>
      <c r="DX35" s="196"/>
      <c r="DY35" s="196"/>
      <c r="DZ35" s="196"/>
      <c r="EA35" s="196"/>
      <c r="EB35" s="196"/>
      <c r="EC35" s="196"/>
      <c r="ED35" s="197"/>
      <c r="EE35" s="197"/>
      <c r="EF35" s="197"/>
      <c r="EG35" s="197"/>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9"/>
      <c r="IO35" s="199"/>
      <c r="IP35" s="199"/>
      <c r="IQ35" s="199"/>
      <c r="IR35" s="199"/>
      <c r="IS35" s="199"/>
      <c r="IT35" s="199"/>
      <c r="IU35" s="199"/>
      <c r="IV35" s="199"/>
    </row>
    <row r="36" spans="1:256" s="200" customFormat="1" ht="12.75" x14ac:dyDescent="0.2">
      <c r="A36" s="191" t="str">
        <f t="shared" si="0"/>
        <v/>
      </c>
      <c r="B36" s="146" t="str">
        <f>Stoff!B34</f>
        <v>Fenol</v>
      </c>
      <c r="C36" s="192">
        <f t="shared" si="1"/>
        <v>0</v>
      </c>
      <c r="D36" s="193">
        <f t="shared" si="2"/>
        <v>0</v>
      </c>
      <c r="E36" s="193">
        <f t="shared" si="4"/>
        <v>0</v>
      </c>
      <c r="F36" s="194" t="e">
        <f t="shared" si="3"/>
        <v>#NUM!</v>
      </c>
      <c r="G36" s="195"/>
      <c r="H36" s="195"/>
      <c r="I36" s="195"/>
      <c r="J36" s="195"/>
      <c r="K36" s="195"/>
      <c r="L36" s="195"/>
      <c r="M36" s="195"/>
      <c r="N36" s="195"/>
      <c r="O36" s="195"/>
      <c r="P36" s="195"/>
      <c r="Q36" s="195"/>
      <c r="R36" s="195"/>
      <c r="S36" s="195"/>
      <c r="T36" s="195"/>
      <c r="U36" s="195"/>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196"/>
      <c r="DQ36" s="196"/>
      <c r="DR36" s="196"/>
      <c r="DS36" s="196"/>
      <c r="DT36" s="196"/>
      <c r="DU36" s="196"/>
      <c r="DV36" s="196"/>
      <c r="DW36" s="196"/>
      <c r="DX36" s="196"/>
      <c r="DY36" s="196"/>
      <c r="DZ36" s="196"/>
      <c r="EA36" s="196"/>
      <c r="EB36" s="196"/>
      <c r="EC36" s="196"/>
      <c r="ED36" s="197"/>
      <c r="EE36" s="197"/>
      <c r="EF36" s="197"/>
      <c r="EG36" s="197"/>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9"/>
      <c r="IO36" s="199"/>
      <c r="IP36" s="199"/>
      <c r="IQ36" s="199"/>
      <c r="IR36" s="199"/>
      <c r="IS36" s="199"/>
      <c r="IT36" s="199"/>
      <c r="IU36" s="199"/>
      <c r="IV36" s="199"/>
    </row>
    <row r="37" spans="1:256" s="200" customFormat="1" ht="12.75" x14ac:dyDescent="0.2">
      <c r="A37" s="191" t="str">
        <f t="shared" si="0"/>
        <v/>
      </c>
      <c r="B37" s="146" t="str">
        <f>Stoff!B35</f>
        <v>Sum mono,di,tri,tetra</v>
      </c>
      <c r="C37" s="192">
        <f t="shared" si="1"/>
        <v>0</v>
      </c>
      <c r="D37" s="193">
        <f t="shared" si="2"/>
        <v>0</v>
      </c>
      <c r="E37" s="193">
        <f t="shared" si="4"/>
        <v>0</v>
      </c>
      <c r="F37" s="194" t="e">
        <f t="shared" si="3"/>
        <v>#NUM!</v>
      </c>
      <c r="G37" s="195"/>
      <c r="H37" s="195"/>
      <c r="I37" s="195"/>
      <c r="J37" s="195"/>
      <c r="K37" s="195"/>
      <c r="L37" s="195"/>
      <c r="M37" s="195"/>
      <c r="N37" s="195"/>
      <c r="O37" s="195"/>
      <c r="P37" s="195"/>
      <c r="Q37" s="195"/>
      <c r="R37" s="195"/>
      <c r="S37" s="195"/>
      <c r="T37" s="195"/>
      <c r="U37" s="195"/>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9"/>
      <c r="IO37" s="199"/>
      <c r="IP37" s="199"/>
      <c r="IQ37" s="199"/>
      <c r="IR37" s="199"/>
      <c r="IS37" s="199"/>
      <c r="IT37" s="199"/>
      <c r="IU37" s="199"/>
      <c r="IV37" s="199"/>
    </row>
    <row r="38" spans="1:256" s="200" customFormat="1" ht="12.75" x14ac:dyDescent="0.2">
      <c r="A38" s="191" t="str">
        <f t="shared" si="0"/>
        <v/>
      </c>
      <c r="B38" s="146" t="str">
        <f>Stoff!B36</f>
        <v>Pentaklorfenol</v>
      </c>
      <c r="C38" s="192">
        <f t="shared" si="1"/>
        <v>0</v>
      </c>
      <c r="D38" s="193">
        <f t="shared" si="2"/>
        <v>0</v>
      </c>
      <c r="E38" s="193">
        <f t="shared" si="4"/>
        <v>0</v>
      </c>
      <c r="F38" s="194" t="e">
        <f t="shared" si="3"/>
        <v>#NUM!</v>
      </c>
      <c r="G38" s="195"/>
      <c r="H38" s="195"/>
      <c r="I38" s="195"/>
      <c r="J38" s="195"/>
      <c r="K38" s="195"/>
      <c r="L38" s="195"/>
      <c r="M38" s="195"/>
      <c r="N38" s="195"/>
      <c r="O38" s="195"/>
      <c r="P38" s="195"/>
      <c r="Q38" s="195"/>
      <c r="R38" s="195"/>
      <c r="S38" s="195"/>
      <c r="T38" s="195"/>
      <c r="U38" s="195"/>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8"/>
      <c r="EI38" s="198"/>
      <c r="EJ38" s="198"/>
      <c r="EK38" s="198"/>
      <c r="EL38" s="198"/>
      <c r="EM38" s="198"/>
      <c r="EN38" s="198"/>
      <c r="EO38" s="198"/>
      <c r="EP38" s="198"/>
      <c r="EQ38" s="198"/>
      <c r="ER38" s="198"/>
      <c r="ES38" s="198"/>
      <c r="ET38" s="198"/>
      <c r="EU38" s="198"/>
      <c r="EV38" s="198"/>
      <c r="EW38" s="198"/>
      <c r="EX38" s="198"/>
      <c r="EY38" s="198"/>
      <c r="EZ38" s="198"/>
      <c r="FA38" s="198"/>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c r="IC38" s="199"/>
      <c r="ID38" s="199"/>
      <c r="IE38" s="199"/>
      <c r="IF38" s="199"/>
      <c r="IG38" s="199"/>
      <c r="IH38" s="199"/>
      <c r="II38" s="199"/>
      <c r="IJ38" s="199"/>
      <c r="IK38" s="199"/>
      <c r="IL38" s="199"/>
      <c r="IM38" s="199"/>
      <c r="IN38" s="199"/>
      <c r="IO38" s="199"/>
      <c r="IP38" s="199"/>
      <c r="IQ38" s="199"/>
      <c r="IR38" s="199"/>
      <c r="IS38" s="199"/>
      <c r="IT38" s="199"/>
      <c r="IU38" s="199"/>
      <c r="IV38" s="199"/>
    </row>
    <row r="39" spans="1:256" s="200" customFormat="1" ht="12.75" x14ac:dyDescent="0.2">
      <c r="A39" s="191" t="str">
        <f t="shared" si="0"/>
        <v/>
      </c>
      <c r="B39" s="146" t="str">
        <f>Stoff!B37</f>
        <v>PAH totalt</v>
      </c>
      <c r="C39" s="192">
        <f t="shared" si="1"/>
        <v>0</v>
      </c>
      <c r="D39" s="193">
        <f t="shared" si="2"/>
        <v>0</v>
      </c>
      <c r="E39" s="193">
        <f t="shared" si="4"/>
        <v>0</v>
      </c>
      <c r="F39" s="194" t="e">
        <f t="shared" si="3"/>
        <v>#NUM!</v>
      </c>
      <c r="G39" s="195"/>
      <c r="H39" s="195"/>
      <c r="I39" s="195"/>
      <c r="J39" s="195"/>
      <c r="K39" s="195"/>
      <c r="L39" s="195"/>
      <c r="M39" s="195"/>
      <c r="N39" s="195"/>
      <c r="O39" s="195"/>
      <c r="P39" s="195"/>
      <c r="Q39" s="195"/>
      <c r="R39" s="195"/>
      <c r="S39" s="195"/>
      <c r="T39" s="195"/>
      <c r="U39" s="195"/>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8"/>
      <c r="EI39" s="198"/>
      <c r="EJ39" s="198"/>
      <c r="EK39" s="198"/>
      <c r="EL39" s="198"/>
      <c r="EM39" s="198"/>
      <c r="EN39" s="198"/>
      <c r="EO39" s="198"/>
      <c r="EP39" s="198"/>
      <c r="EQ39" s="198"/>
      <c r="ER39" s="198"/>
      <c r="ES39" s="198"/>
      <c r="ET39" s="198"/>
      <c r="EU39" s="198"/>
      <c r="EV39" s="198"/>
      <c r="EW39" s="198"/>
      <c r="EX39" s="198"/>
      <c r="EY39" s="198"/>
      <c r="EZ39" s="198"/>
      <c r="FA39" s="198"/>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c r="HU39" s="199"/>
      <c r="HV39" s="199"/>
      <c r="HW39" s="199"/>
      <c r="HX39" s="199"/>
      <c r="HY39" s="199"/>
      <c r="HZ39" s="199"/>
      <c r="IA39" s="199"/>
      <c r="IB39" s="199"/>
      <c r="IC39" s="199"/>
      <c r="ID39" s="199"/>
      <c r="IE39" s="199"/>
      <c r="IF39" s="199"/>
      <c r="IG39" s="199"/>
      <c r="IH39" s="199"/>
      <c r="II39" s="199"/>
      <c r="IJ39" s="199"/>
      <c r="IK39" s="199"/>
      <c r="IL39" s="199"/>
      <c r="IM39" s="199"/>
      <c r="IN39" s="199"/>
      <c r="IO39" s="199"/>
      <c r="IP39" s="199"/>
      <c r="IQ39" s="199"/>
      <c r="IR39" s="199"/>
      <c r="IS39" s="199"/>
      <c r="IT39" s="199"/>
      <c r="IU39" s="199"/>
      <c r="IV39" s="199"/>
    </row>
    <row r="40" spans="1:256" s="200" customFormat="1" ht="12.75" x14ac:dyDescent="0.2">
      <c r="A40" s="191" t="str">
        <f t="shared" si="0"/>
        <v/>
      </c>
      <c r="B40" s="146" t="str">
        <f>Stoff!B38</f>
        <v>Naftalen</v>
      </c>
      <c r="C40" s="192">
        <f t="shared" si="1"/>
        <v>0</v>
      </c>
      <c r="D40" s="193">
        <f t="shared" si="2"/>
        <v>0</v>
      </c>
      <c r="E40" s="193">
        <f t="shared" si="4"/>
        <v>0</v>
      </c>
      <c r="F40" s="194" t="e">
        <f t="shared" si="3"/>
        <v>#NUM!</v>
      </c>
      <c r="G40" s="195"/>
      <c r="H40" s="195"/>
      <c r="I40" s="195"/>
      <c r="J40" s="195"/>
      <c r="K40" s="195"/>
      <c r="L40" s="195"/>
      <c r="M40" s="195"/>
      <c r="N40" s="195"/>
      <c r="O40" s="195"/>
      <c r="P40" s="195"/>
      <c r="Q40" s="195"/>
      <c r="R40" s="195"/>
      <c r="S40" s="195"/>
      <c r="T40" s="195"/>
      <c r="U40" s="195"/>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8"/>
      <c r="EI40" s="198"/>
      <c r="EJ40" s="198"/>
      <c r="EK40" s="198"/>
      <c r="EL40" s="198"/>
      <c r="EM40" s="198"/>
      <c r="EN40" s="198"/>
      <c r="EO40" s="198"/>
      <c r="EP40" s="198"/>
      <c r="EQ40" s="198"/>
      <c r="ER40" s="198"/>
      <c r="ES40" s="198"/>
      <c r="ET40" s="198"/>
      <c r="EU40" s="198"/>
      <c r="EV40" s="198"/>
      <c r="EW40" s="198"/>
      <c r="EX40" s="198"/>
      <c r="EY40" s="198"/>
      <c r="EZ40" s="198"/>
      <c r="FA40" s="198"/>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c r="IK40" s="199"/>
      <c r="IL40" s="199"/>
      <c r="IM40" s="199"/>
      <c r="IN40" s="199"/>
      <c r="IO40" s="199"/>
      <c r="IP40" s="199"/>
      <c r="IQ40" s="199"/>
      <c r="IR40" s="199"/>
      <c r="IS40" s="199"/>
      <c r="IT40" s="199"/>
      <c r="IU40" s="199"/>
      <c r="IV40" s="199"/>
    </row>
    <row r="41" spans="1:256" s="200" customFormat="1" ht="12.75" x14ac:dyDescent="0.2">
      <c r="A41" s="191" t="str">
        <f t="shared" si="0"/>
        <v/>
      </c>
      <c r="B41" s="146" t="str">
        <f>Stoff!B39</f>
        <v>Acenaftalen</v>
      </c>
      <c r="C41" s="192">
        <f t="shared" si="1"/>
        <v>0</v>
      </c>
      <c r="D41" s="193">
        <f t="shared" si="2"/>
        <v>0</v>
      </c>
      <c r="E41" s="193">
        <f t="shared" si="4"/>
        <v>0</v>
      </c>
      <c r="F41" s="194" t="e">
        <f t="shared" si="3"/>
        <v>#NUM!</v>
      </c>
      <c r="G41" s="195"/>
      <c r="H41" s="195"/>
      <c r="I41" s="195"/>
      <c r="J41" s="195"/>
      <c r="K41" s="195"/>
      <c r="L41" s="195"/>
      <c r="M41" s="195"/>
      <c r="N41" s="195"/>
      <c r="O41" s="195"/>
      <c r="P41" s="195"/>
      <c r="Q41" s="195"/>
      <c r="R41" s="195"/>
      <c r="S41" s="195"/>
      <c r="T41" s="195"/>
      <c r="U41" s="195"/>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8"/>
      <c r="EI41" s="198"/>
      <c r="EJ41" s="198"/>
      <c r="EK41" s="198"/>
      <c r="EL41" s="198"/>
      <c r="EM41" s="198"/>
      <c r="EN41" s="198"/>
      <c r="EO41" s="198"/>
      <c r="EP41" s="198"/>
      <c r="EQ41" s="198"/>
      <c r="ER41" s="198"/>
      <c r="ES41" s="198"/>
      <c r="ET41" s="198"/>
      <c r="EU41" s="198"/>
      <c r="EV41" s="198"/>
      <c r="EW41" s="198"/>
      <c r="EX41" s="198"/>
      <c r="EY41" s="198"/>
      <c r="EZ41" s="198"/>
      <c r="FA41" s="198"/>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c r="IK41" s="199"/>
      <c r="IL41" s="199"/>
      <c r="IM41" s="199"/>
      <c r="IN41" s="199"/>
      <c r="IO41" s="199"/>
      <c r="IP41" s="199"/>
      <c r="IQ41" s="199"/>
      <c r="IR41" s="199"/>
      <c r="IS41" s="199"/>
      <c r="IT41" s="199"/>
      <c r="IU41" s="199"/>
      <c r="IV41" s="199"/>
    </row>
    <row r="42" spans="1:256" s="200" customFormat="1" ht="12.75" x14ac:dyDescent="0.2">
      <c r="A42" s="191" t="str">
        <f t="shared" si="0"/>
        <v/>
      </c>
      <c r="B42" s="146" t="str">
        <f>Stoff!B40</f>
        <v>Acenaften</v>
      </c>
      <c r="C42" s="192">
        <f t="shared" si="1"/>
        <v>0</v>
      </c>
      <c r="D42" s="193">
        <f t="shared" si="2"/>
        <v>0</v>
      </c>
      <c r="E42" s="193">
        <f t="shared" si="4"/>
        <v>0</v>
      </c>
      <c r="F42" s="194" t="e">
        <f t="shared" si="3"/>
        <v>#NUM!</v>
      </c>
      <c r="G42" s="195"/>
      <c r="H42" s="195"/>
      <c r="I42" s="195"/>
      <c r="J42" s="195"/>
      <c r="K42" s="195"/>
      <c r="L42" s="195"/>
      <c r="M42" s="195"/>
      <c r="N42" s="195"/>
      <c r="O42" s="195"/>
      <c r="P42" s="195"/>
      <c r="Q42" s="195"/>
      <c r="R42" s="195"/>
      <c r="S42" s="195"/>
      <c r="T42" s="195"/>
      <c r="U42" s="195"/>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8"/>
      <c r="EI42" s="198"/>
      <c r="EJ42" s="198"/>
      <c r="EK42" s="198"/>
      <c r="EL42" s="198"/>
      <c r="EM42" s="198"/>
      <c r="EN42" s="198"/>
      <c r="EO42" s="198"/>
      <c r="EP42" s="198"/>
      <c r="EQ42" s="198"/>
      <c r="ER42" s="198"/>
      <c r="ES42" s="198"/>
      <c r="ET42" s="198"/>
      <c r="EU42" s="198"/>
      <c r="EV42" s="198"/>
      <c r="EW42" s="198"/>
      <c r="EX42" s="198"/>
      <c r="EY42" s="198"/>
      <c r="EZ42" s="198"/>
      <c r="FA42" s="198"/>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c r="IS42" s="199"/>
      <c r="IT42" s="199"/>
      <c r="IU42" s="199"/>
      <c r="IV42" s="199"/>
    </row>
    <row r="43" spans="1:256" s="200" customFormat="1" ht="12.75" x14ac:dyDescent="0.2">
      <c r="A43" s="191" t="str">
        <f t="shared" si="0"/>
        <v/>
      </c>
      <c r="B43" s="146" t="str">
        <f>Stoff!B41</f>
        <v>Fenantren</v>
      </c>
      <c r="C43" s="192">
        <f t="shared" si="1"/>
        <v>0</v>
      </c>
      <c r="D43" s="193">
        <f t="shared" si="2"/>
        <v>0</v>
      </c>
      <c r="E43" s="193">
        <f t="shared" si="4"/>
        <v>0</v>
      </c>
      <c r="F43" s="194" t="e">
        <f t="shared" si="3"/>
        <v>#NUM!</v>
      </c>
      <c r="G43" s="195"/>
      <c r="H43" s="195"/>
      <c r="I43" s="195"/>
      <c r="J43" s="195"/>
      <c r="K43" s="195"/>
      <c r="L43" s="195"/>
      <c r="M43" s="195"/>
      <c r="N43" s="195"/>
      <c r="O43" s="195"/>
      <c r="P43" s="195"/>
      <c r="Q43" s="195"/>
      <c r="R43" s="195"/>
      <c r="S43" s="195"/>
      <c r="T43" s="195"/>
      <c r="U43" s="195"/>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8"/>
      <c r="EI43" s="198"/>
      <c r="EJ43" s="198"/>
      <c r="EK43" s="198"/>
      <c r="EL43" s="198"/>
      <c r="EM43" s="198"/>
      <c r="EN43" s="198"/>
      <c r="EO43" s="198"/>
      <c r="EP43" s="198"/>
      <c r="EQ43" s="198"/>
      <c r="ER43" s="198"/>
      <c r="ES43" s="198"/>
      <c r="ET43" s="198"/>
      <c r="EU43" s="198"/>
      <c r="EV43" s="198"/>
      <c r="EW43" s="198"/>
      <c r="EX43" s="198"/>
      <c r="EY43" s="198"/>
      <c r="EZ43" s="198"/>
      <c r="FA43" s="198"/>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s="200" customFormat="1" ht="12.75" x14ac:dyDescent="0.2">
      <c r="A44" s="191" t="str">
        <f t="shared" si="0"/>
        <v/>
      </c>
      <c r="B44" s="146" t="str">
        <f>Stoff!B42</f>
        <v>Antracen</v>
      </c>
      <c r="C44" s="192">
        <f t="shared" si="1"/>
        <v>0</v>
      </c>
      <c r="D44" s="193">
        <f t="shared" si="2"/>
        <v>0</v>
      </c>
      <c r="E44" s="193">
        <f t="shared" si="4"/>
        <v>0</v>
      </c>
      <c r="F44" s="194" t="e">
        <f t="shared" si="3"/>
        <v>#NUM!</v>
      </c>
      <c r="G44" s="195"/>
      <c r="H44" s="195"/>
      <c r="I44" s="195"/>
      <c r="J44" s="195"/>
      <c r="K44" s="195"/>
      <c r="L44" s="195"/>
      <c r="M44" s="195"/>
      <c r="N44" s="195"/>
      <c r="O44" s="195"/>
      <c r="P44" s="195"/>
      <c r="Q44" s="195"/>
      <c r="R44" s="195"/>
      <c r="S44" s="195"/>
      <c r="T44" s="195"/>
      <c r="U44" s="195"/>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8"/>
      <c r="EI44" s="198"/>
      <c r="EJ44" s="198"/>
      <c r="EK44" s="198"/>
      <c r="EL44" s="198"/>
      <c r="EM44" s="198"/>
      <c r="EN44" s="198"/>
      <c r="EO44" s="198"/>
      <c r="EP44" s="198"/>
      <c r="EQ44" s="198"/>
      <c r="ER44" s="198"/>
      <c r="ES44" s="198"/>
      <c r="ET44" s="198"/>
      <c r="EU44" s="198"/>
      <c r="EV44" s="198"/>
      <c r="EW44" s="198"/>
      <c r="EX44" s="198"/>
      <c r="EY44" s="198"/>
      <c r="EZ44" s="198"/>
      <c r="FA44" s="198"/>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199"/>
    </row>
    <row r="45" spans="1:256" s="200" customFormat="1" ht="12.75" x14ac:dyDescent="0.2">
      <c r="A45" s="191" t="str">
        <f t="shared" si="0"/>
        <v/>
      </c>
      <c r="B45" s="146" t="str">
        <f>Stoff!B43</f>
        <v>Fluoren</v>
      </c>
      <c r="C45" s="192">
        <f t="shared" si="1"/>
        <v>0</v>
      </c>
      <c r="D45" s="193">
        <f t="shared" si="2"/>
        <v>0</v>
      </c>
      <c r="E45" s="193">
        <f t="shared" si="4"/>
        <v>0</v>
      </c>
      <c r="F45" s="194" t="e">
        <f t="shared" si="3"/>
        <v>#NUM!</v>
      </c>
      <c r="G45" s="195"/>
      <c r="H45" s="195"/>
      <c r="I45" s="195"/>
      <c r="J45" s="195"/>
      <c r="K45" s="195"/>
      <c r="L45" s="195"/>
      <c r="M45" s="195"/>
      <c r="N45" s="195"/>
      <c r="O45" s="195"/>
      <c r="P45" s="195"/>
      <c r="Q45" s="195"/>
      <c r="R45" s="195"/>
      <c r="S45" s="195"/>
      <c r="T45" s="195"/>
      <c r="U45" s="195"/>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8"/>
      <c r="EI45" s="198"/>
      <c r="EJ45" s="198"/>
      <c r="EK45" s="198"/>
      <c r="EL45" s="198"/>
      <c r="EM45" s="198"/>
      <c r="EN45" s="198"/>
      <c r="EO45" s="198"/>
      <c r="EP45" s="198"/>
      <c r="EQ45" s="198"/>
      <c r="ER45" s="198"/>
      <c r="ES45" s="198"/>
      <c r="ET45" s="198"/>
      <c r="EU45" s="198"/>
      <c r="EV45" s="198"/>
      <c r="EW45" s="198"/>
      <c r="EX45" s="198"/>
      <c r="EY45" s="198"/>
      <c r="EZ45" s="198"/>
      <c r="FA45" s="198"/>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199"/>
    </row>
    <row r="46" spans="1:256" s="200" customFormat="1" ht="12.75" x14ac:dyDescent="0.2">
      <c r="A46" s="191" t="str">
        <f t="shared" si="0"/>
        <v/>
      </c>
      <c r="B46" s="146" t="str">
        <f>Stoff!B44</f>
        <v>Fluoranten</v>
      </c>
      <c r="C46" s="192">
        <f t="shared" si="1"/>
        <v>0</v>
      </c>
      <c r="D46" s="193">
        <f t="shared" si="2"/>
        <v>0</v>
      </c>
      <c r="E46" s="193">
        <f t="shared" si="4"/>
        <v>0</v>
      </c>
      <c r="F46" s="194" t="e">
        <f t="shared" si="3"/>
        <v>#NUM!</v>
      </c>
      <c r="G46" s="195"/>
      <c r="H46" s="195"/>
      <c r="I46" s="195"/>
      <c r="J46" s="195"/>
      <c r="K46" s="195"/>
      <c r="L46" s="195"/>
      <c r="M46" s="195"/>
      <c r="N46" s="195"/>
      <c r="O46" s="195"/>
      <c r="P46" s="195"/>
      <c r="Q46" s="195"/>
      <c r="R46" s="195"/>
      <c r="S46" s="195"/>
      <c r="T46" s="195"/>
      <c r="U46" s="195"/>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8"/>
      <c r="EI46" s="198"/>
      <c r="EJ46" s="198"/>
      <c r="EK46" s="198"/>
      <c r="EL46" s="198"/>
      <c r="EM46" s="198"/>
      <c r="EN46" s="198"/>
      <c r="EO46" s="198"/>
      <c r="EP46" s="198"/>
      <c r="EQ46" s="198"/>
      <c r="ER46" s="198"/>
      <c r="ES46" s="198"/>
      <c r="ET46" s="198"/>
      <c r="EU46" s="198"/>
      <c r="EV46" s="198"/>
      <c r="EW46" s="198"/>
      <c r="EX46" s="198"/>
      <c r="EY46" s="198"/>
      <c r="EZ46" s="198"/>
      <c r="FA46" s="198"/>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row>
    <row r="47" spans="1:256" s="200" customFormat="1" ht="12.75" x14ac:dyDescent="0.2">
      <c r="A47" s="191" t="str">
        <f t="shared" si="0"/>
        <v/>
      </c>
      <c r="B47" s="146" t="str">
        <f>Stoff!B45</f>
        <v>Pyrene</v>
      </c>
      <c r="C47" s="192">
        <f t="shared" si="1"/>
        <v>0</v>
      </c>
      <c r="D47" s="193">
        <f t="shared" si="2"/>
        <v>0</v>
      </c>
      <c r="E47" s="193">
        <f t="shared" si="4"/>
        <v>0</v>
      </c>
      <c r="F47" s="194" t="e">
        <f t="shared" si="3"/>
        <v>#NUM!</v>
      </c>
      <c r="G47" s="195"/>
      <c r="H47" s="195"/>
      <c r="I47" s="195"/>
      <c r="J47" s="195"/>
      <c r="K47" s="195"/>
      <c r="L47" s="195"/>
      <c r="M47" s="195"/>
      <c r="N47" s="195"/>
      <c r="O47" s="195"/>
      <c r="P47" s="195"/>
      <c r="Q47" s="195"/>
      <c r="R47" s="195"/>
      <c r="S47" s="195"/>
      <c r="T47" s="195"/>
      <c r="U47" s="195"/>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8"/>
      <c r="EI47" s="198"/>
      <c r="EJ47" s="198"/>
      <c r="EK47" s="198"/>
      <c r="EL47" s="198"/>
      <c r="EM47" s="198"/>
      <c r="EN47" s="198"/>
      <c r="EO47" s="198"/>
      <c r="EP47" s="198"/>
      <c r="EQ47" s="198"/>
      <c r="ER47" s="198"/>
      <c r="ES47" s="198"/>
      <c r="ET47" s="198"/>
      <c r="EU47" s="198"/>
      <c r="EV47" s="198"/>
      <c r="EW47" s="198"/>
      <c r="EX47" s="198"/>
      <c r="EY47" s="198"/>
      <c r="EZ47" s="198"/>
      <c r="FA47" s="198"/>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199"/>
    </row>
    <row r="48" spans="1:256" s="200" customFormat="1" ht="12.75" x14ac:dyDescent="0.2">
      <c r="A48" s="191" t="str">
        <f t="shared" si="0"/>
        <v/>
      </c>
      <c r="B48" s="146" t="str">
        <f>Stoff!B46</f>
        <v>Benzo(a)antracen</v>
      </c>
      <c r="C48" s="192">
        <f t="shared" si="1"/>
        <v>0</v>
      </c>
      <c r="D48" s="193">
        <f t="shared" si="2"/>
        <v>0</v>
      </c>
      <c r="E48" s="193">
        <f t="shared" si="4"/>
        <v>0</v>
      </c>
      <c r="F48" s="194" t="e">
        <f t="shared" si="3"/>
        <v>#NUM!</v>
      </c>
      <c r="G48" s="195"/>
      <c r="H48" s="195"/>
      <c r="I48" s="195"/>
      <c r="J48" s="195"/>
      <c r="K48" s="195"/>
      <c r="L48" s="195"/>
      <c r="M48" s="195"/>
      <c r="N48" s="195"/>
      <c r="O48" s="195"/>
      <c r="P48" s="195"/>
      <c r="Q48" s="195"/>
      <c r="R48" s="195"/>
      <c r="S48" s="195"/>
      <c r="T48" s="195"/>
      <c r="U48" s="195"/>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8"/>
      <c r="EI48" s="198"/>
      <c r="EJ48" s="198"/>
      <c r="EK48" s="198"/>
      <c r="EL48" s="198"/>
      <c r="EM48" s="198"/>
      <c r="EN48" s="198"/>
      <c r="EO48" s="198"/>
      <c r="EP48" s="198"/>
      <c r="EQ48" s="198"/>
      <c r="ER48" s="198"/>
      <c r="ES48" s="198"/>
      <c r="ET48" s="198"/>
      <c r="EU48" s="198"/>
      <c r="EV48" s="198"/>
      <c r="EW48" s="198"/>
      <c r="EX48" s="198"/>
      <c r="EY48" s="198"/>
      <c r="EZ48" s="198"/>
      <c r="FA48" s="198"/>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199"/>
    </row>
    <row r="49" spans="1:256" s="200" customFormat="1" ht="12.75" x14ac:dyDescent="0.2">
      <c r="A49" s="191" t="str">
        <f t="shared" si="0"/>
        <v/>
      </c>
      <c r="B49" s="146" t="str">
        <f>Stoff!B47</f>
        <v>Krysen</v>
      </c>
      <c r="C49" s="192">
        <f t="shared" si="1"/>
        <v>0</v>
      </c>
      <c r="D49" s="193">
        <f t="shared" si="2"/>
        <v>0</v>
      </c>
      <c r="E49" s="193">
        <f t="shared" si="4"/>
        <v>0</v>
      </c>
      <c r="F49" s="194" t="e">
        <f t="shared" si="3"/>
        <v>#NUM!</v>
      </c>
      <c r="G49" s="195"/>
      <c r="H49" s="195"/>
      <c r="I49" s="195"/>
      <c r="J49" s="195"/>
      <c r="K49" s="195"/>
      <c r="L49" s="195"/>
      <c r="M49" s="195"/>
      <c r="N49" s="195"/>
      <c r="O49" s="195"/>
      <c r="P49" s="195"/>
      <c r="Q49" s="195"/>
      <c r="R49" s="195"/>
      <c r="S49" s="195"/>
      <c r="T49" s="195"/>
      <c r="U49" s="195"/>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8"/>
      <c r="EI49" s="198"/>
      <c r="EJ49" s="198"/>
      <c r="EK49" s="198"/>
      <c r="EL49" s="198"/>
      <c r="EM49" s="198"/>
      <c r="EN49" s="198"/>
      <c r="EO49" s="198"/>
      <c r="EP49" s="198"/>
      <c r="EQ49" s="198"/>
      <c r="ER49" s="198"/>
      <c r="ES49" s="198"/>
      <c r="ET49" s="198"/>
      <c r="EU49" s="198"/>
      <c r="EV49" s="198"/>
      <c r="EW49" s="198"/>
      <c r="EX49" s="198"/>
      <c r="EY49" s="198"/>
      <c r="EZ49" s="198"/>
      <c r="FA49" s="198"/>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row>
    <row r="50" spans="1:256" s="200" customFormat="1" ht="12.75" x14ac:dyDescent="0.2">
      <c r="A50" s="191" t="str">
        <f t="shared" si="0"/>
        <v/>
      </c>
      <c r="B50" s="146" t="str">
        <f>Stoff!B48</f>
        <v>Benzo(b)fluoranten</v>
      </c>
      <c r="C50" s="192">
        <f t="shared" si="1"/>
        <v>0</v>
      </c>
      <c r="D50" s="193">
        <f t="shared" si="2"/>
        <v>0</v>
      </c>
      <c r="E50" s="193">
        <f t="shared" si="4"/>
        <v>0</v>
      </c>
      <c r="F50" s="194" t="e">
        <f t="shared" si="3"/>
        <v>#NUM!</v>
      </c>
      <c r="G50" s="195"/>
      <c r="H50" s="195"/>
      <c r="I50" s="195"/>
      <c r="J50" s="195"/>
      <c r="K50" s="195"/>
      <c r="L50" s="195"/>
      <c r="M50" s="195"/>
      <c r="N50" s="195"/>
      <c r="O50" s="195"/>
      <c r="P50" s="195"/>
      <c r="Q50" s="195"/>
      <c r="R50" s="195"/>
      <c r="S50" s="195"/>
      <c r="T50" s="195"/>
      <c r="U50" s="195"/>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8"/>
      <c r="EI50" s="198"/>
      <c r="EJ50" s="198"/>
      <c r="EK50" s="198"/>
      <c r="EL50" s="198"/>
      <c r="EM50" s="198"/>
      <c r="EN50" s="198"/>
      <c r="EO50" s="198"/>
      <c r="EP50" s="198"/>
      <c r="EQ50" s="198"/>
      <c r="ER50" s="198"/>
      <c r="ES50" s="198"/>
      <c r="ET50" s="198"/>
      <c r="EU50" s="198"/>
      <c r="EV50" s="198"/>
      <c r="EW50" s="198"/>
      <c r="EX50" s="198"/>
      <c r="EY50" s="198"/>
      <c r="EZ50" s="198"/>
      <c r="FA50" s="198"/>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c r="IC50" s="199"/>
      <c r="ID50" s="199"/>
      <c r="IE50" s="199"/>
      <c r="IF50" s="199"/>
      <c r="IG50" s="199"/>
      <c r="IH50" s="199"/>
      <c r="II50" s="199"/>
      <c r="IJ50" s="199"/>
      <c r="IK50" s="199"/>
      <c r="IL50" s="199"/>
      <c r="IM50" s="199"/>
      <c r="IN50" s="199"/>
      <c r="IO50" s="199"/>
      <c r="IP50" s="199"/>
      <c r="IQ50" s="199"/>
      <c r="IR50" s="199"/>
      <c r="IS50" s="199"/>
      <c r="IT50" s="199"/>
      <c r="IU50" s="199"/>
      <c r="IV50" s="199"/>
    </row>
    <row r="51" spans="1:256" s="200" customFormat="1" ht="12.75" x14ac:dyDescent="0.2">
      <c r="A51" s="191" t="str">
        <f t="shared" si="0"/>
        <v/>
      </c>
      <c r="B51" s="146" t="str">
        <f>Stoff!B49</f>
        <v>Benzo(k)fluoranten</v>
      </c>
      <c r="C51" s="192">
        <f t="shared" si="1"/>
        <v>0</v>
      </c>
      <c r="D51" s="193">
        <f t="shared" si="2"/>
        <v>0</v>
      </c>
      <c r="E51" s="193">
        <f t="shared" si="4"/>
        <v>0</v>
      </c>
      <c r="F51" s="194" t="e">
        <f t="shared" si="3"/>
        <v>#NUM!</v>
      </c>
      <c r="G51" s="195"/>
      <c r="H51" s="195"/>
      <c r="I51" s="195"/>
      <c r="J51" s="195"/>
      <c r="K51" s="195"/>
      <c r="L51" s="195"/>
      <c r="M51" s="195"/>
      <c r="N51" s="195"/>
      <c r="O51" s="195"/>
      <c r="P51" s="195"/>
      <c r="Q51" s="195"/>
      <c r="R51" s="195"/>
      <c r="S51" s="195"/>
      <c r="T51" s="195"/>
      <c r="U51" s="195"/>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8"/>
      <c r="EI51" s="198"/>
      <c r="EJ51" s="198"/>
      <c r="EK51" s="198"/>
      <c r="EL51" s="198"/>
      <c r="EM51" s="198"/>
      <c r="EN51" s="198"/>
      <c r="EO51" s="198"/>
      <c r="EP51" s="198"/>
      <c r="EQ51" s="198"/>
      <c r="ER51" s="198"/>
      <c r="ES51" s="198"/>
      <c r="ET51" s="198"/>
      <c r="EU51" s="198"/>
      <c r="EV51" s="198"/>
      <c r="EW51" s="198"/>
      <c r="EX51" s="198"/>
      <c r="EY51" s="198"/>
      <c r="EZ51" s="198"/>
      <c r="FA51" s="198"/>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c r="IC51" s="199"/>
      <c r="ID51" s="199"/>
      <c r="IE51" s="199"/>
      <c r="IF51" s="199"/>
      <c r="IG51" s="199"/>
      <c r="IH51" s="199"/>
      <c r="II51" s="199"/>
      <c r="IJ51" s="199"/>
      <c r="IK51" s="199"/>
      <c r="IL51" s="199"/>
      <c r="IM51" s="199"/>
      <c r="IN51" s="199"/>
      <c r="IO51" s="199"/>
      <c r="IP51" s="199"/>
      <c r="IQ51" s="199"/>
      <c r="IR51" s="199"/>
      <c r="IS51" s="199"/>
      <c r="IT51" s="199"/>
      <c r="IU51" s="199"/>
      <c r="IV51" s="199"/>
    </row>
    <row r="52" spans="1:256" s="200" customFormat="1" ht="12.75" x14ac:dyDescent="0.2">
      <c r="A52" s="191" t="str">
        <f t="shared" si="0"/>
        <v/>
      </c>
      <c r="B52" s="146" t="str">
        <f>Stoff!B50</f>
        <v>Benso(a)pyren</v>
      </c>
      <c r="C52" s="192">
        <f t="shared" si="1"/>
        <v>0</v>
      </c>
      <c r="D52" s="193">
        <f t="shared" si="2"/>
        <v>0</v>
      </c>
      <c r="E52" s="193">
        <f t="shared" si="4"/>
        <v>0</v>
      </c>
      <c r="F52" s="194" t="e">
        <f t="shared" si="3"/>
        <v>#NUM!</v>
      </c>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c r="DD52" s="195"/>
      <c r="DE52" s="195"/>
      <c r="DF52" s="195"/>
      <c r="DG52" s="195"/>
      <c r="DH52" s="195"/>
      <c r="DI52" s="195"/>
      <c r="DJ52" s="195"/>
      <c r="DK52" s="195"/>
      <c r="DL52" s="195"/>
      <c r="DM52" s="195"/>
      <c r="DN52" s="195"/>
      <c r="DO52" s="195"/>
      <c r="DP52" s="195"/>
      <c r="DQ52" s="195"/>
      <c r="DR52" s="195"/>
      <c r="DS52" s="195"/>
      <c r="DT52" s="195"/>
      <c r="DU52" s="195"/>
      <c r="DV52" s="195"/>
      <c r="DW52" s="195"/>
      <c r="DX52" s="195"/>
      <c r="DY52" s="195"/>
      <c r="DZ52" s="195"/>
      <c r="EA52" s="195"/>
      <c r="EB52" s="195"/>
      <c r="EC52" s="195"/>
      <c r="ED52" s="195"/>
      <c r="EE52" s="195"/>
      <c r="EF52" s="195"/>
      <c r="EG52" s="195"/>
      <c r="EH52" s="195"/>
      <c r="EI52" s="195"/>
      <c r="EJ52" s="195"/>
      <c r="EK52" s="195"/>
      <c r="EL52" s="195"/>
      <c r="EM52" s="195"/>
      <c r="EN52" s="195"/>
      <c r="EO52" s="195"/>
      <c r="EP52" s="195"/>
      <c r="EQ52" s="195"/>
      <c r="ER52" s="195"/>
      <c r="ES52" s="195"/>
      <c r="ET52" s="195"/>
      <c r="EU52" s="195"/>
      <c r="EV52" s="195"/>
      <c r="EW52" s="195"/>
      <c r="EX52" s="195"/>
      <c r="EY52" s="195"/>
      <c r="EZ52" s="195"/>
      <c r="FA52" s="195"/>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c r="IC52" s="199"/>
      <c r="ID52" s="199"/>
      <c r="IE52" s="199"/>
      <c r="IF52" s="199"/>
      <c r="IG52" s="199"/>
      <c r="IH52" s="199"/>
      <c r="II52" s="199"/>
      <c r="IJ52" s="199"/>
      <c r="IK52" s="199"/>
      <c r="IL52" s="199"/>
      <c r="IM52" s="199"/>
      <c r="IN52" s="199"/>
      <c r="IO52" s="199"/>
      <c r="IP52" s="199"/>
      <c r="IQ52" s="199"/>
      <c r="IR52" s="199"/>
      <c r="IS52" s="199"/>
      <c r="IT52" s="199"/>
      <c r="IU52" s="199"/>
      <c r="IV52" s="199"/>
    </row>
    <row r="53" spans="1:256" s="200" customFormat="1" ht="12.75" x14ac:dyDescent="0.2">
      <c r="A53" s="191" t="str">
        <f t="shared" si="0"/>
        <v/>
      </c>
      <c r="B53" s="146" t="str">
        <f>Stoff!B51</f>
        <v>Indeno(1,2,3-cd)pyren</v>
      </c>
      <c r="C53" s="192">
        <f t="shared" si="1"/>
        <v>0</v>
      </c>
      <c r="D53" s="193">
        <f t="shared" si="2"/>
        <v>0</v>
      </c>
      <c r="E53" s="193">
        <f t="shared" si="4"/>
        <v>0</v>
      </c>
      <c r="F53" s="194" t="e">
        <f t="shared" si="3"/>
        <v>#NUM!</v>
      </c>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c r="CT53" s="195"/>
      <c r="CU53" s="195"/>
      <c r="CV53" s="195"/>
      <c r="CW53" s="195"/>
      <c r="CX53" s="195"/>
      <c r="CY53" s="195"/>
      <c r="CZ53" s="195"/>
      <c r="DA53" s="195"/>
      <c r="DB53" s="195"/>
      <c r="DC53" s="195"/>
      <c r="DD53" s="195"/>
      <c r="DE53" s="195"/>
      <c r="DF53" s="195"/>
      <c r="DG53" s="195"/>
      <c r="DH53" s="195"/>
      <c r="DI53" s="195"/>
      <c r="DJ53" s="195"/>
      <c r="DK53" s="195"/>
      <c r="DL53" s="195"/>
      <c r="DM53" s="195"/>
      <c r="DN53" s="195"/>
      <c r="DO53" s="195"/>
      <c r="DP53" s="195"/>
      <c r="DQ53" s="195"/>
      <c r="DR53" s="195"/>
      <c r="DS53" s="195"/>
      <c r="DT53" s="195"/>
      <c r="DU53" s="195"/>
      <c r="DV53" s="195"/>
      <c r="DW53" s="195"/>
      <c r="DX53" s="195"/>
      <c r="DY53" s="195"/>
      <c r="DZ53" s="195"/>
      <c r="EA53" s="195"/>
      <c r="EB53" s="195"/>
      <c r="EC53" s="195"/>
      <c r="ED53" s="195"/>
      <c r="EE53" s="195"/>
      <c r="EF53" s="195"/>
      <c r="EG53" s="195"/>
      <c r="EH53" s="195"/>
      <c r="EI53" s="195"/>
      <c r="EJ53" s="195"/>
      <c r="EK53" s="195"/>
      <c r="EL53" s="195"/>
      <c r="EM53" s="195"/>
      <c r="EN53" s="195"/>
      <c r="EO53" s="195"/>
      <c r="EP53" s="195"/>
      <c r="EQ53" s="195"/>
      <c r="ER53" s="195"/>
      <c r="ES53" s="195"/>
      <c r="ET53" s="195"/>
      <c r="EU53" s="195"/>
      <c r="EV53" s="195"/>
      <c r="EW53" s="195"/>
      <c r="EX53" s="195"/>
      <c r="EY53" s="195"/>
      <c r="EZ53" s="195"/>
      <c r="FA53" s="195"/>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c r="IC53" s="199"/>
      <c r="ID53" s="199"/>
      <c r="IE53" s="199"/>
      <c r="IF53" s="199"/>
      <c r="IG53" s="199"/>
      <c r="IH53" s="199"/>
      <c r="II53" s="199"/>
      <c r="IJ53" s="199"/>
      <c r="IK53" s="199"/>
      <c r="IL53" s="199"/>
      <c r="IM53" s="199"/>
      <c r="IN53" s="199"/>
      <c r="IO53" s="199"/>
      <c r="IP53" s="199"/>
      <c r="IQ53" s="199"/>
      <c r="IR53" s="199"/>
      <c r="IS53" s="199"/>
      <c r="IT53" s="199"/>
      <c r="IU53" s="199"/>
      <c r="IV53" s="199"/>
    </row>
    <row r="54" spans="1:256" s="200" customFormat="1" ht="12.75" x14ac:dyDescent="0.2">
      <c r="A54" s="191" t="str">
        <f t="shared" si="0"/>
        <v/>
      </c>
      <c r="B54" s="146" t="str">
        <f>Stoff!B52</f>
        <v>Dibenzo(a,h)antracen</v>
      </c>
      <c r="C54" s="192">
        <f t="shared" si="1"/>
        <v>0</v>
      </c>
      <c r="D54" s="193">
        <f t="shared" si="2"/>
        <v>0</v>
      </c>
      <c r="E54" s="193">
        <f t="shared" si="4"/>
        <v>0</v>
      </c>
      <c r="F54" s="194" t="e">
        <f t="shared" si="3"/>
        <v>#NUM!</v>
      </c>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c r="EC54" s="195"/>
      <c r="ED54" s="195"/>
      <c r="EE54" s="195"/>
      <c r="EF54" s="195"/>
      <c r="EG54" s="195"/>
      <c r="EH54" s="195"/>
      <c r="EI54" s="195"/>
      <c r="EJ54" s="195"/>
      <c r="EK54" s="195"/>
      <c r="EL54" s="195"/>
      <c r="EM54" s="195"/>
      <c r="EN54" s="195"/>
      <c r="EO54" s="195"/>
      <c r="EP54" s="195"/>
      <c r="EQ54" s="195"/>
      <c r="ER54" s="195"/>
      <c r="ES54" s="195"/>
      <c r="ET54" s="195"/>
      <c r="EU54" s="195"/>
      <c r="EV54" s="195"/>
      <c r="EW54" s="195"/>
      <c r="EX54" s="195"/>
      <c r="EY54" s="195"/>
      <c r="EZ54" s="195"/>
      <c r="FA54" s="195"/>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row>
    <row r="55" spans="1:256" s="200" customFormat="1" ht="12.75" x14ac:dyDescent="0.2">
      <c r="A55" s="191" t="str">
        <f t="shared" si="0"/>
        <v/>
      </c>
      <c r="B55" s="146" t="str">
        <f>Stoff!B53</f>
        <v>Benzo(g,h,i)perylen</v>
      </c>
      <c r="C55" s="192">
        <f t="shared" si="1"/>
        <v>0</v>
      </c>
      <c r="D55" s="193">
        <f t="shared" si="2"/>
        <v>0</v>
      </c>
      <c r="E55" s="193">
        <f t="shared" si="4"/>
        <v>0</v>
      </c>
      <c r="F55" s="194" t="e">
        <f t="shared" si="3"/>
        <v>#NUM!</v>
      </c>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c r="DD55" s="195"/>
      <c r="DE55" s="195"/>
      <c r="DF55" s="195"/>
      <c r="DG55" s="195"/>
      <c r="DH55" s="195"/>
      <c r="DI55" s="195"/>
      <c r="DJ55" s="195"/>
      <c r="DK55" s="195"/>
      <c r="DL55" s="195"/>
      <c r="DM55" s="195"/>
      <c r="DN55" s="195"/>
      <c r="DO55" s="195"/>
      <c r="DP55" s="195"/>
      <c r="DQ55" s="195"/>
      <c r="DR55" s="195"/>
      <c r="DS55" s="195"/>
      <c r="DT55" s="195"/>
      <c r="DU55" s="195"/>
      <c r="DV55" s="195"/>
      <c r="DW55" s="195"/>
      <c r="DX55" s="195"/>
      <c r="DY55" s="195"/>
      <c r="DZ55" s="195"/>
      <c r="EA55" s="195"/>
      <c r="EB55" s="195"/>
      <c r="EC55" s="195"/>
      <c r="ED55" s="195"/>
      <c r="EE55" s="195"/>
      <c r="EF55" s="195"/>
      <c r="EG55" s="195"/>
      <c r="EH55" s="195"/>
      <c r="EI55" s="195"/>
      <c r="EJ55" s="195"/>
      <c r="EK55" s="195"/>
      <c r="EL55" s="195"/>
      <c r="EM55" s="195"/>
      <c r="EN55" s="195"/>
      <c r="EO55" s="195"/>
      <c r="EP55" s="195"/>
      <c r="EQ55" s="195"/>
      <c r="ER55" s="195"/>
      <c r="ES55" s="195"/>
      <c r="ET55" s="195"/>
      <c r="EU55" s="195"/>
      <c r="EV55" s="195"/>
      <c r="EW55" s="195"/>
      <c r="EX55" s="195"/>
      <c r="EY55" s="195"/>
      <c r="EZ55" s="195"/>
      <c r="FA55" s="195"/>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row>
    <row r="56" spans="1:256" s="200" customFormat="1" ht="12.75" x14ac:dyDescent="0.2">
      <c r="A56" s="191" t="str">
        <f t="shared" si="0"/>
        <v/>
      </c>
      <c r="B56" s="146" t="str">
        <f>Stoff!B54</f>
        <v>Bensen</v>
      </c>
      <c r="C56" s="192">
        <f t="shared" si="1"/>
        <v>0</v>
      </c>
      <c r="D56" s="193">
        <f t="shared" si="2"/>
        <v>0</v>
      </c>
      <c r="E56" s="193">
        <f t="shared" si="4"/>
        <v>0</v>
      </c>
      <c r="F56" s="194" t="e">
        <f t="shared" si="3"/>
        <v>#NUM!</v>
      </c>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95"/>
      <c r="DN56" s="195"/>
      <c r="DO56" s="195"/>
      <c r="DP56" s="195"/>
      <c r="DQ56" s="195"/>
      <c r="DR56" s="195"/>
      <c r="DS56" s="195"/>
      <c r="DT56" s="195"/>
      <c r="DU56" s="195"/>
      <c r="DV56" s="195"/>
      <c r="DW56" s="195"/>
      <c r="DX56" s="195"/>
      <c r="DY56" s="195"/>
      <c r="DZ56" s="195"/>
      <c r="EA56" s="195"/>
      <c r="EB56" s="195"/>
      <c r="EC56" s="195"/>
      <c r="ED56" s="195"/>
      <c r="EE56" s="195"/>
      <c r="EF56" s="195"/>
      <c r="EG56" s="195"/>
      <c r="EH56" s="195"/>
      <c r="EI56" s="195"/>
      <c r="EJ56" s="195"/>
      <c r="EK56" s="195"/>
      <c r="EL56" s="195"/>
      <c r="EM56" s="195"/>
      <c r="EN56" s="195"/>
      <c r="EO56" s="195"/>
      <c r="EP56" s="195"/>
      <c r="EQ56" s="195"/>
      <c r="ER56" s="195"/>
      <c r="ES56" s="195"/>
      <c r="ET56" s="195"/>
      <c r="EU56" s="195"/>
      <c r="EV56" s="195"/>
      <c r="EW56" s="195"/>
      <c r="EX56" s="195"/>
      <c r="EY56" s="195"/>
      <c r="EZ56" s="195"/>
      <c r="FA56" s="195"/>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row>
    <row r="57" spans="1:256" s="200" customFormat="1" ht="12.75" x14ac:dyDescent="0.2">
      <c r="A57" s="191" t="str">
        <f t="shared" si="0"/>
        <v/>
      </c>
      <c r="B57" s="146" t="str">
        <f>Stoff!B55</f>
        <v>Toluen</v>
      </c>
      <c r="C57" s="192">
        <f t="shared" si="1"/>
        <v>0</v>
      </c>
      <c r="D57" s="193">
        <f t="shared" si="2"/>
        <v>0</v>
      </c>
      <c r="E57" s="193">
        <f t="shared" si="4"/>
        <v>0</v>
      </c>
      <c r="F57" s="194" t="e">
        <f t="shared" si="3"/>
        <v>#NUM!</v>
      </c>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c r="EO57" s="195"/>
      <c r="EP57" s="195"/>
      <c r="EQ57" s="195"/>
      <c r="ER57" s="195"/>
      <c r="ES57" s="195"/>
      <c r="ET57" s="195"/>
      <c r="EU57" s="195"/>
      <c r="EV57" s="195"/>
      <c r="EW57" s="195"/>
      <c r="EX57" s="195"/>
      <c r="EY57" s="195"/>
      <c r="EZ57" s="195"/>
      <c r="FA57" s="195"/>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row>
    <row r="58" spans="1:256" s="200" customFormat="1" ht="12.75" x14ac:dyDescent="0.2">
      <c r="A58" s="191" t="str">
        <f t="shared" si="0"/>
        <v/>
      </c>
      <c r="B58" s="146" t="str">
        <f>Stoff!B56</f>
        <v>Etylbensen</v>
      </c>
      <c r="C58" s="192">
        <f t="shared" si="1"/>
        <v>0</v>
      </c>
      <c r="D58" s="193">
        <f t="shared" si="2"/>
        <v>0</v>
      </c>
      <c r="E58" s="193">
        <f t="shared" si="4"/>
        <v>0</v>
      </c>
      <c r="F58" s="194" t="e">
        <f t="shared" si="3"/>
        <v>#NUM!</v>
      </c>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95"/>
      <c r="DI58" s="195"/>
      <c r="DJ58" s="195"/>
      <c r="DK58" s="195"/>
      <c r="DL58" s="195"/>
      <c r="DM58" s="195"/>
      <c r="DN58" s="195"/>
      <c r="DO58" s="195"/>
      <c r="DP58" s="195"/>
      <c r="DQ58" s="195"/>
      <c r="DR58" s="195"/>
      <c r="DS58" s="195"/>
      <c r="DT58" s="195"/>
      <c r="DU58" s="195"/>
      <c r="DV58" s="195"/>
      <c r="DW58" s="195"/>
      <c r="DX58" s="195"/>
      <c r="DY58" s="195"/>
      <c r="DZ58" s="195"/>
      <c r="EA58" s="195"/>
      <c r="EB58" s="195"/>
      <c r="EC58" s="195"/>
      <c r="ED58" s="195"/>
      <c r="EE58" s="195"/>
      <c r="EF58" s="195"/>
      <c r="EG58" s="195"/>
      <c r="EH58" s="195"/>
      <c r="EI58" s="195"/>
      <c r="EJ58" s="195"/>
      <c r="EK58" s="195"/>
      <c r="EL58" s="195"/>
      <c r="EM58" s="195"/>
      <c r="EN58" s="195"/>
      <c r="EO58" s="195"/>
      <c r="EP58" s="195"/>
      <c r="EQ58" s="195"/>
      <c r="ER58" s="195"/>
      <c r="ES58" s="195"/>
      <c r="ET58" s="195"/>
      <c r="EU58" s="195"/>
      <c r="EV58" s="195"/>
      <c r="EW58" s="195"/>
      <c r="EX58" s="195"/>
      <c r="EY58" s="195"/>
      <c r="EZ58" s="195"/>
      <c r="FA58" s="195"/>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row>
    <row r="59" spans="1:256" s="200" customFormat="1" ht="12.75" x14ac:dyDescent="0.2">
      <c r="A59" s="191" t="str">
        <f t="shared" si="0"/>
        <v/>
      </c>
      <c r="B59" s="146" t="str">
        <f>Stoff!B57</f>
        <v>Xylen</v>
      </c>
      <c r="C59" s="192">
        <f t="shared" si="1"/>
        <v>0</v>
      </c>
      <c r="D59" s="193">
        <f t="shared" si="2"/>
        <v>0</v>
      </c>
      <c r="E59" s="193">
        <f t="shared" si="4"/>
        <v>0</v>
      </c>
      <c r="F59" s="194" t="e">
        <f t="shared" si="3"/>
        <v>#NUM!</v>
      </c>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195"/>
      <c r="DI59" s="195"/>
      <c r="DJ59" s="195"/>
      <c r="DK59" s="195"/>
      <c r="DL59" s="195"/>
      <c r="DM59" s="195"/>
      <c r="DN59" s="195"/>
      <c r="DO59" s="195"/>
      <c r="DP59" s="195"/>
      <c r="DQ59" s="195"/>
      <c r="DR59" s="195"/>
      <c r="DS59" s="195"/>
      <c r="DT59" s="195"/>
      <c r="DU59" s="195"/>
      <c r="DV59" s="195"/>
      <c r="DW59" s="195"/>
      <c r="DX59" s="195"/>
      <c r="DY59" s="195"/>
      <c r="DZ59" s="195"/>
      <c r="EA59" s="195"/>
      <c r="EB59" s="195"/>
      <c r="EC59" s="195"/>
      <c r="ED59" s="195"/>
      <c r="EE59" s="195"/>
      <c r="EF59" s="195"/>
      <c r="EG59" s="195"/>
      <c r="EH59" s="195"/>
      <c r="EI59" s="195"/>
      <c r="EJ59" s="195"/>
      <c r="EK59" s="195"/>
      <c r="EL59" s="195"/>
      <c r="EM59" s="195"/>
      <c r="EN59" s="195"/>
      <c r="EO59" s="195"/>
      <c r="EP59" s="195"/>
      <c r="EQ59" s="195"/>
      <c r="ER59" s="195"/>
      <c r="ES59" s="195"/>
      <c r="ET59" s="195"/>
      <c r="EU59" s="195"/>
      <c r="EV59" s="195"/>
      <c r="EW59" s="195"/>
      <c r="EX59" s="195"/>
      <c r="EY59" s="195"/>
      <c r="EZ59" s="195"/>
      <c r="FA59" s="195"/>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c r="IC59" s="199"/>
      <c r="ID59" s="199"/>
      <c r="IE59" s="199"/>
      <c r="IF59" s="199"/>
      <c r="IG59" s="199"/>
      <c r="IH59" s="199"/>
      <c r="II59" s="199"/>
      <c r="IJ59" s="199"/>
      <c r="IK59" s="199"/>
      <c r="IL59" s="199"/>
      <c r="IM59" s="199"/>
      <c r="IN59" s="199"/>
      <c r="IO59" s="199"/>
      <c r="IP59" s="199"/>
      <c r="IQ59" s="199"/>
      <c r="IR59" s="199"/>
      <c r="IS59" s="199"/>
      <c r="IT59" s="199"/>
      <c r="IU59" s="199"/>
      <c r="IV59" s="199"/>
    </row>
    <row r="60" spans="1:256" s="200" customFormat="1" ht="12.75" x14ac:dyDescent="0.2">
      <c r="A60" s="191" t="str">
        <f t="shared" si="0"/>
        <v/>
      </c>
      <c r="B60" s="146" t="str">
        <f>Stoff!B58</f>
        <v>Alifater  C5-C6</v>
      </c>
      <c r="C60" s="192">
        <f t="shared" si="1"/>
        <v>0</v>
      </c>
      <c r="D60" s="193">
        <f t="shared" si="2"/>
        <v>0</v>
      </c>
      <c r="E60" s="193">
        <f t="shared" si="4"/>
        <v>0</v>
      </c>
      <c r="F60" s="194" t="e">
        <f t="shared" si="3"/>
        <v>#NUM!</v>
      </c>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5"/>
      <c r="DN60" s="195"/>
      <c r="DO60" s="195"/>
      <c r="DP60" s="195"/>
      <c r="DQ60" s="195"/>
      <c r="DR60" s="195"/>
      <c r="DS60" s="195"/>
      <c r="DT60" s="195"/>
      <c r="DU60" s="195"/>
      <c r="DV60" s="195"/>
      <c r="DW60" s="195"/>
      <c r="DX60" s="195"/>
      <c r="DY60" s="195"/>
      <c r="DZ60" s="195"/>
      <c r="EA60" s="195"/>
      <c r="EB60" s="195"/>
      <c r="EC60" s="195"/>
      <c r="ED60" s="195"/>
      <c r="EE60" s="195"/>
      <c r="EF60" s="195"/>
      <c r="EG60" s="195"/>
      <c r="EH60" s="195"/>
      <c r="EI60" s="195"/>
      <c r="EJ60" s="195"/>
      <c r="EK60" s="195"/>
      <c r="EL60" s="195"/>
      <c r="EM60" s="195"/>
      <c r="EN60" s="195"/>
      <c r="EO60" s="195"/>
      <c r="EP60" s="195"/>
      <c r="EQ60" s="195"/>
      <c r="ER60" s="195"/>
      <c r="ES60" s="195"/>
      <c r="ET60" s="195"/>
      <c r="EU60" s="195"/>
      <c r="EV60" s="195"/>
      <c r="EW60" s="195"/>
      <c r="EX60" s="195"/>
      <c r="EY60" s="195"/>
      <c r="EZ60" s="195"/>
      <c r="FA60" s="195"/>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c r="IC60" s="199"/>
      <c r="ID60" s="199"/>
      <c r="IE60" s="199"/>
      <c r="IF60" s="199"/>
      <c r="IG60" s="199"/>
      <c r="IH60" s="199"/>
      <c r="II60" s="199"/>
      <c r="IJ60" s="199"/>
      <c r="IK60" s="199"/>
      <c r="IL60" s="199"/>
      <c r="IM60" s="199"/>
      <c r="IN60" s="199"/>
      <c r="IO60" s="199"/>
      <c r="IP60" s="199"/>
      <c r="IQ60" s="199"/>
      <c r="IR60" s="199"/>
      <c r="IS60" s="199"/>
      <c r="IT60" s="199"/>
      <c r="IU60" s="199"/>
      <c r="IV60" s="199"/>
    </row>
    <row r="61" spans="1:256" s="200" customFormat="1" ht="12.75" x14ac:dyDescent="0.2">
      <c r="A61" s="191" t="str">
        <f t="shared" si="0"/>
        <v/>
      </c>
      <c r="B61" s="146" t="str">
        <f>Stoff!B59</f>
        <v>Alifater &gt; C6-C8</v>
      </c>
      <c r="C61" s="192">
        <f t="shared" si="1"/>
        <v>0</v>
      </c>
      <c r="D61" s="193">
        <f t="shared" si="2"/>
        <v>0</v>
      </c>
      <c r="E61" s="193">
        <f t="shared" si="4"/>
        <v>0</v>
      </c>
      <c r="F61" s="194" t="e">
        <f t="shared" si="3"/>
        <v>#NUM!</v>
      </c>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c r="EO61" s="195"/>
      <c r="EP61" s="195"/>
      <c r="EQ61" s="195"/>
      <c r="ER61" s="195"/>
      <c r="ES61" s="195"/>
      <c r="ET61" s="195"/>
      <c r="EU61" s="195"/>
      <c r="EV61" s="195"/>
      <c r="EW61" s="195"/>
      <c r="EX61" s="195"/>
      <c r="EY61" s="195"/>
      <c r="EZ61" s="195"/>
      <c r="FA61" s="195"/>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row>
    <row r="62" spans="1:256" s="200" customFormat="1" ht="12.75" x14ac:dyDescent="0.2">
      <c r="A62" s="191" t="str">
        <f t="shared" si="0"/>
        <v/>
      </c>
      <c r="B62" s="146" t="str">
        <f>Stoff!B60</f>
        <v>Alifater &gt; C8-C10</v>
      </c>
      <c r="C62" s="192">
        <f t="shared" si="1"/>
        <v>0</v>
      </c>
      <c r="D62" s="193">
        <f t="shared" si="2"/>
        <v>0</v>
      </c>
      <c r="E62" s="193">
        <f t="shared" si="4"/>
        <v>0</v>
      </c>
      <c r="F62" s="194" t="e">
        <f t="shared" si="3"/>
        <v>#NUM!</v>
      </c>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c r="DR62" s="195"/>
      <c r="DS62" s="195"/>
      <c r="DT62" s="195"/>
      <c r="DU62" s="195"/>
      <c r="DV62" s="195"/>
      <c r="DW62" s="195"/>
      <c r="DX62" s="195"/>
      <c r="DY62" s="195"/>
      <c r="DZ62" s="195"/>
      <c r="EA62" s="195"/>
      <c r="EB62" s="195"/>
      <c r="EC62" s="195"/>
      <c r="ED62" s="195"/>
      <c r="EE62" s="195"/>
      <c r="EF62" s="195"/>
      <c r="EG62" s="195"/>
      <c r="EH62" s="195"/>
      <c r="EI62" s="195"/>
      <c r="EJ62" s="195"/>
      <c r="EK62" s="195"/>
      <c r="EL62" s="195"/>
      <c r="EM62" s="195"/>
      <c r="EN62" s="195"/>
      <c r="EO62" s="195"/>
      <c r="EP62" s="195"/>
      <c r="EQ62" s="195"/>
      <c r="ER62" s="195"/>
      <c r="ES62" s="195"/>
      <c r="ET62" s="195"/>
      <c r="EU62" s="195"/>
      <c r="EV62" s="195"/>
      <c r="EW62" s="195"/>
      <c r="EX62" s="195"/>
      <c r="EY62" s="195"/>
      <c r="EZ62" s="195"/>
      <c r="FA62" s="195"/>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row>
    <row r="63" spans="1:256" s="200" customFormat="1" ht="12.75" x14ac:dyDescent="0.2">
      <c r="A63" s="191" t="str">
        <f t="shared" si="0"/>
        <v/>
      </c>
      <c r="B63" s="146" t="str">
        <f>Stoff!B61</f>
        <v>Sum alifater &gt; C5-C10</v>
      </c>
      <c r="C63" s="192">
        <f t="shared" si="1"/>
        <v>0</v>
      </c>
      <c r="D63" s="193">
        <f t="shared" si="2"/>
        <v>0</v>
      </c>
      <c r="E63" s="193">
        <f t="shared" si="4"/>
        <v>0</v>
      </c>
      <c r="F63" s="194" t="e">
        <f t="shared" si="3"/>
        <v>#NUM!</v>
      </c>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5"/>
      <c r="DN63" s="195"/>
      <c r="DO63" s="195"/>
      <c r="DP63" s="195"/>
      <c r="DQ63" s="195"/>
      <c r="DR63" s="195"/>
      <c r="DS63" s="195"/>
      <c r="DT63" s="195"/>
      <c r="DU63" s="195"/>
      <c r="DV63" s="195"/>
      <c r="DW63" s="195"/>
      <c r="DX63" s="195"/>
      <c r="DY63" s="195"/>
      <c r="DZ63" s="195"/>
      <c r="EA63" s="195"/>
      <c r="EB63" s="195"/>
      <c r="EC63" s="195"/>
      <c r="ED63" s="195"/>
      <c r="EE63" s="195"/>
      <c r="EF63" s="195"/>
      <c r="EG63" s="195"/>
      <c r="EH63" s="195"/>
      <c r="EI63" s="195"/>
      <c r="EJ63" s="195"/>
      <c r="EK63" s="195"/>
      <c r="EL63" s="195"/>
      <c r="EM63" s="195"/>
      <c r="EN63" s="195"/>
      <c r="EO63" s="195"/>
      <c r="EP63" s="195"/>
      <c r="EQ63" s="195"/>
      <c r="ER63" s="195"/>
      <c r="ES63" s="195"/>
      <c r="ET63" s="195"/>
      <c r="EU63" s="195"/>
      <c r="EV63" s="195"/>
      <c r="EW63" s="195"/>
      <c r="EX63" s="195"/>
      <c r="EY63" s="195"/>
      <c r="EZ63" s="195"/>
      <c r="FA63" s="195"/>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row>
    <row r="64" spans="1:256" s="200" customFormat="1" ht="12.75" x14ac:dyDescent="0.2">
      <c r="A64" s="191" t="str">
        <f t="shared" si="0"/>
        <v/>
      </c>
      <c r="B64" s="146" t="str">
        <f>Stoff!B62</f>
        <v>Alifater &gt;C10-C12</v>
      </c>
      <c r="C64" s="192">
        <f t="shared" si="1"/>
        <v>0</v>
      </c>
      <c r="D64" s="193">
        <f t="shared" si="2"/>
        <v>0</v>
      </c>
      <c r="E64" s="193">
        <f t="shared" si="4"/>
        <v>0</v>
      </c>
      <c r="F64" s="194" t="e">
        <f t="shared" si="3"/>
        <v>#NUM!</v>
      </c>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5"/>
      <c r="DN64" s="195"/>
      <c r="DO64" s="195"/>
      <c r="DP64" s="195"/>
      <c r="DQ64" s="195"/>
      <c r="DR64" s="195"/>
      <c r="DS64" s="195"/>
      <c r="DT64" s="195"/>
      <c r="DU64" s="195"/>
      <c r="DV64" s="195"/>
      <c r="DW64" s="195"/>
      <c r="DX64" s="195"/>
      <c r="DY64" s="195"/>
      <c r="DZ64" s="195"/>
      <c r="EA64" s="195"/>
      <c r="EB64" s="195"/>
      <c r="EC64" s="195"/>
      <c r="ED64" s="195"/>
      <c r="EE64" s="195"/>
      <c r="EF64" s="195"/>
      <c r="EG64" s="195"/>
      <c r="EH64" s="195"/>
      <c r="EI64" s="195"/>
      <c r="EJ64" s="195"/>
      <c r="EK64" s="195"/>
      <c r="EL64" s="195"/>
      <c r="EM64" s="195"/>
      <c r="EN64" s="195"/>
      <c r="EO64" s="195"/>
      <c r="EP64" s="195"/>
      <c r="EQ64" s="195"/>
      <c r="ER64" s="195"/>
      <c r="ES64" s="195"/>
      <c r="ET64" s="195"/>
      <c r="EU64" s="195"/>
      <c r="EV64" s="195"/>
      <c r="EW64" s="195"/>
      <c r="EX64" s="195"/>
      <c r="EY64" s="195"/>
      <c r="EZ64" s="195"/>
      <c r="FA64" s="195"/>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c r="IC64" s="199"/>
      <c r="ID64" s="199"/>
      <c r="IE64" s="199"/>
      <c r="IF64" s="199"/>
      <c r="IG64" s="199"/>
      <c r="IH64" s="199"/>
      <c r="II64" s="199"/>
      <c r="IJ64" s="199"/>
      <c r="IK64" s="199"/>
      <c r="IL64" s="199"/>
      <c r="IM64" s="199"/>
      <c r="IN64" s="199"/>
      <c r="IO64" s="199"/>
      <c r="IP64" s="199"/>
      <c r="IQ64" s="199"/>
      <c r="IR64" s="199"/>
      <c r="IS64" s="199"/>
      <c r="IT64" s="199"/>
      <c r="IU64" s="199"/>
      <c r="IV64" s="199"/>
    </row>
    <row r="65" spans="1:256" s="200" customFormat="1" ht="12.75" x14ac:dyDescent="0.2">
      <c r="A65" s="191" t="str">
        <f t="shared" si="0"/>
        <v/>
      </c>
      <c r="B65" s="146" t="str">
        <f>Stoff!B63</f>
        <v>Alifater &gt;C12-C35</v>
      </c>
      <c r="C65" s="192">
        <f t="shared" si="1"/>
        <v>0</v>
      </c>
      <c r="D65" s="193">
        <f t="shared" si="2"/>
        <v>0</v>
      </c>
      <c r="E65" s="193">
        <f t="shared" si="4"/>
        <v>0</v>
      </c>
      <c r="F65" s="194" t="e">
        <f t="shared" si="3"/>
        <v>#NUM!</v>
      </c>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195"/>
      <c r="DY65" s="195"/>
      <c r="DZ65" s="195"/>
      <c r="EA65" s="195"/>
      <c r="EB65" s="195"/>
      <c r="EC65" s="195"/>
      <c r="ED65" s="195"/>
      <c r="EE65" s="195"/>
      <c r="EF65" s="195"/>
      <c r="EG65" s="195"/>
      <c r="EH65" s="195"/>
      <c r="EI65" s="195"/>
      <c r="EJ65" s="195"/>
      <c r="EK65" s="195"/>
      <c r="EL65" s="195"/>
      <c r="EM65" s="195"/>
      <c r="EN65" s="195"/>
      <c r="EO65" s="195"/>
      <c r="EP65" s="195"/>
      <c r="EQ65" s="195"/>
      <c r="ER65" s="195"/>
      <c r="ES65" s="195"/>
      <c r="ET65" s="195"/>
      <c r="EU65" s="195"/>
      <c r="EV65" s="195"/>
      <c r="EW65" s="195"/>
      <c r="EX65" s="195"/>
      <c r="EY65" s="195"/>
      <c r="EZ65" s="195"/>
      <c r="FA65" s="195"/>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c r="IC65" s="199"/>
      <c r="ID65" s="199"/>
      <c r="IE65" s="199"/>
      <c r="IF65" s="199"/>
      <c r="IG65" s="199"/>
      <c r="IH65" s="199"/>
      <c r="II65" s="199"/>
      <c r="IJ65" s="199"/>
      <c r="IK65" s="199"/>
      <c r="IL65" s="199"/>
      <c r="IM65" s="199"/>
      <c r="IN65" s="199"/>
      <c r="IO65" s="199"/>
      <c r="IP65" s="199"/>
      <c r="IQ65" s="199"/>
      <c r="IR65" s="199"/>
      <c r="IS65" s="199"/>
      <c r="IT65" s="199"/>
      <c r="IU65" s="199"/>
      <c r="IV65" s="199"/>
    </row>
    <row r="66" spans="1:256" s="200" customFormat="1" ht="12.75" x14ac:dyDescent="0.2">
      <c r="A66" s="191" t="str">
        <f t="shared" si="0"/>
        <v/>
      </c>
      <c r="B66" s="146" t="str">
        <f>Stoff!B64</f>
        <v>MTBE</v>
      </c>
      <c r="C66" s="192">
        <f t="shared" si="1"/>
        <v>0</v>
      </c>
      <c r="D66" s="193">
        <f t="shared" si="2"/>
        <v>0</v>
      </c>
      <c r="E66" s="193">
        <f t="shared" si="4"/>
        <v>0</v>
      </c>
      <c r="F66" s="194" t="e">
        <f t="shared" si="3"/>
        <v>#NUM!</v>
      </c>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5"/>
      <c r="DN66" s="195"/>
      <c r="DO66" s="195"/>
      <c r="DP66" s="195"/>
      <c r="DQ66" s="195"/>
      <c r="DR66" s="195"/>
      <c r="DS66" s="195"/>
      <c r="DT66" s="195"/>
      <c r="DU66" s="195"/>
      <c r="DV66" s="195"/>
      <c r="DW66" s="195"/>
      <c r="DX66" s="195"/>
      <c r="DY66" s="195"/>
      <c r="DZ66" s="195"/>
      <c r="EA66" s="195"/>
      <c r="EB66" s="195"/>
      <c r="EC66" s="195"/>
      <c r="ED66" s="195"/>
      <c r="EE66" s="195"/>
      <c r="EF66" s="195"/>
      <c r="EG66" s="195"/>
      <c r="EH66" s="195"/>
      <c r="EI66" s="195"/>
      <c r="EJ66" s="195"/>
      <c r="EK66" s="195"/>
      <c r="EL66" s="195"/>
      <c r="EM66" s="195"/>
      <c r="EN66" s="195"/>
      <c r="EO66" s="195"/>
      <c r="EP66" s="195"/>
      <c r="EQ66" s="195"/>
      <c r="ER66" s="195"/>
      <c r="ES66" s="195"/>
      <c r="ET66" s="195"/>
      <c r="EU66" s="195"/>
      <c r="EV66" s="195"/>
      <c r="EW66" s="195"/>
      <c r="EX66" s="195"/>
      <c r="EY66" s="195"/>
      <c r="EZ66" s="195"/>
      <c r="FA66" s="195"/>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c r="IC66" s="199"/>
      <c r="ID66" s="199"/>
      <c r="IE66" s="199"/>
      <c r="IF66" s="199"/>
      <c r="IG66" s="199"/>
      <c r="IH66" s="199"/>
      <c r="II66" s="199"/>
      <c r="IJ66" s="199"/>
      <c r="IK66" s="199"/>
      <c r="IL66" s="199"/>
      <c r="IM66" s="199"/>
      <c r="IN66" s="199"/>
      <c r="IO66" s="199"/>
      <c r="IP66" s="199"/>
      <c r="IQ66" s="199"/>
      <c r="IR66" s="199"/>
      <c r="IS66" s="199"/>
      <c r="IT66" s="199"/>
      <c r="IU66" s="199"/>
      <c r="IV66" s="199"/>
    </row>
    <row r="67" spans="1:256" s="200" customFormat="1" ht="12.75" x14ac:dyDescent="0.2">
      <c r="A67" s="191" t="str">
        <f t="shared" si="0"/>
        <v/>
      </c>
      <c r="B67" s="146" t="str">
        <f>Stoff!B65</f>
        <v>Tetraetylbly</v>
      </c>
      <c r="C67" s="192">
        <f t="shared" si="1"/>
        <v>0</v>
      </c>
      <c r="D67" s="193">
        <f t="shared" si="2"/>
        <v>0</v>
      </c>
      <c r="E67" s="193">
        <f t="shared" si="4"/>
        <v>0</v>
      </c>
      <c r="F67" s="194" t="e">
        <f t="shared" si="3"/>
        <v>#NUM!</v>
      </c>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c r="EB67" s="195"/>
      <c r="EC67" s="195"/>
      <c r="ED67" s="195"/>
      <c r="EE67" s="195"/>
      <c r="EF67" s="195"/>
      <c r="EG67" s="195"/>
      <c r="EH67" s="195"/>
      <c r="EI67" s="195"/>
      <c r="EJ67" s="195"/>
      <c r="EK67" s="195"/>
      <c r="EL67" s="195"/>
      <c r="EM67" s="195"/>
      <c r="EN67" s="195"/>
      <c r="EO67" s="195"/>
      <c r="EP67" s="195"/>
      <c r="EQ67" s="195"/>
      <c r="ER67" s="195"/>
      <c r="ES67" s="195"/>
      <c r="ET67" s="195"/>
      <c r="EU67" s="195"/>
      <c r="EV67" s="195"/>
      <c r="EW67" s="195"/>
      <c r="EX67" s="195"/>
      <c r="EY67" s="195"/>
      <c r="EZ67" s="195"/>
      <c r="FA67" s="195"/>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c r="IC67" s="199"/>
      <c r="ID67" s="199"/>
      <c r="IE67" s="199"/>
      <c r="IF67" s="199"/>
      <c r="IG67" s="199"/>
      <c r="IH67" s="199"/>
      <c r="II67" s="199"/>
      <c r="IJ67" s="199"/>
      <c r="IK67" s="199"/>
      <c r="IL67" s="199"/>
      <c r="IM67" s="199"/>
      <c r="IN67" s="199"/>
      <c r="IO67" s="199"/>
      <c r="IP67" s="199"/>
      <c r="IQ67" s="199"/>
      <c r="IR67" s="199"/>
      <c r="IS67" s="199"/>
      <c r="IT67" s="199"/>
      <c r="IU67" s="199"/>
      <c r="IV67" s="199"/>
    </row>
    <row r="68" spans="1:256" s="200" customFormat="1" ht="12.75" x14ac:dyDescent="0.2">
      <c r="A68" s="191" t="str">
        <f t="shared" ref="A68:A86" si="5">IF(C68&gt;0,"x","")</f>
        <v/>
      </c>
      <c r="B68" s="146" t="str">
        <f>Stoff!B66</f>
        <v>PBDE-99</v>
      </c>
      <c r="C68" s="192">
        <f t="shared" ref="C68:C86" si="6">COUNT(G68:IV68)</f>
        <v>0</v>
      </c>
      <c r="D68" s="193">
        <f t="shared" ref="D68:D86" si="7">MAXA(G68:IV68)</f>
        <v>0</v>
      </c>
      <c r="E68" s="193">
        <f t="shared" si="4"/>
        <v>0</v>
      </c>
      <c r="F68" s="194" t="e">
        <f t="shared" ref="F68:F86" si="8">D68/MEDIAN(G68:IV68)</f>
        <v>#NUM!</v>
      </c>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c r="EO68" s="195"/>
      <c r="EP68" s="195"/>
      <c r="EQ68" s="195"/>
      <c r="ER68" s="195"/>
      <c r="ES68" s="195"/>
      <c r="ET68" s="195"/>
      <c r="EU68" s="195"/>
      <c r="EV68" s="195"/>
      <c r="EW68" s="195"/>
      <c r="EX68" s="195"/>
      <c r="EY68" s="195"/>
      <c r="EZ68" s="195"/>
      <c r="FA68" s="195"/>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row>
    <row r="69" spans="1:256" s="200" customFormat="1" ht="12.75" x14ac:dyDescent="0.2">
      <c r="A69" s="191" t="str">
        <f t="shared" si="5"/>
        <v/>
      </c>
      <c r="B69" s="146" t="str">
        <f>Stoff!B67</f>
        <v>PBDE-154</v>
      </c>
      <c r="C69" s="192">
        <f t="shared" si="6"/>
        <v>0</v>
      </c>
      <c r="D69" s="193">
        <f t="shared" si="7"/>
        <v>0</v>
      </c>
      <c r="E69" s="193">
        <f t="shared" ref="E69:E86" si="9">IF(D69&gt;0,AVERAGE(G69:IV69),0)</f>
        <v>0</v>
      </c>
      <c r="F69" s="194" t="e">
        <f t="shared" si="8"/>
        <v>#NUM!</v>
      </c>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c r="EO69" s="195"/>
      <c r="EP69" s="195"/>
      <c r="EQ69" s="195"/>
      <c r="ER69" s="195"/>
      <c r="ES69" s="195"/>
      <c r="ET69" s="195"/>
      <c r="EU69" s="195"/>
      <c r="EV69" s="195"/>
      <c r="EW69" s="195"/>
      <c r="EX69" s="195"/>
      <c r="EY69" s="195"/>
      <c r="EZ69" s="195"/>
      <c r="FA69" s="195"/>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c r="IC69" s="199"/>
      <c r="ID69" s="199"/>
      <c r="IE69" s="199"/>
      <c r="IF69" s="199"/>
      <c r="IG69" s="199"/>
      <c r="IH69" s="199"/>
      <c r="II69" s="199"/>
      <c r="IJ69" s="199"/>
      <c r="IK69" s="199"/>
      <c r="IL69" s="199"/>
      <c r="IM69" s="199"/>
      <c r="IN69" s="199"/>
      <c r="IO69" s="199"/>
      <c r="IP69" s="199"/>
      <c r="IQ69" s="199"/>
      <c r="IR69" s="199"/>
      <c r="IS69" s="199"/>
      <c r="IT69" s="199"/>
      <c r="IU69" s="199"/>
      <c r="IV69" s="199"/>
    </row>
    <row r="70" spans="1:256" s="200" customFormat="1" ht="12.75" x14ac:dyDescent="0.2">
      <c r="A70" s="191" t="str">
        <f t="shared" si="5"/>
        <v/>
      </c>
      <c r="B70" s="146" t="str">
        <f>Stoff!B68</f>
        <v>PBDE-209</v>
      </c>
      <c r="C70" s="192">
        <f t="shared" si="6"/>
        <v>0</v>
      </c>
      <c r="D70" s="193">
        <f t="shared" si="7"/>
        <v>0</v>
      </c>
      <c r="E70" s="193">
        <f t="shared" si="9"/>
        <v>0</v>
      </c>
      <c r="F70" s="194" t="e">
        <f t="shared" si="8"/>
        <v>#NUM!</v>
      </c>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5"/>
      <c r="DK70" s="195"/>
      <c r="DL70" s="195"/>
      <c r="DM70" s="195"/>
      <c r="DN70" s="195"/>
      <c r="DO70" s="195"/>
      <c r="DP70" s="195"/>
      <c r="DQ70" s="195"/>
      <c r="DR70" s="195"/>
      <c r="DS70" s="195"/>
      <c r="DT70" s="195"/>
      <c r="DU70" s="195"/>
      <c r="DV70" s="195"/>
      <c r="DW70" s="195"/>
      <c r="DX70" s="195"/>
      <c r="DY70" s="195"/>
      <c r="DZ70" s="195"/>
      <c r="EA70" s="195"/>
      <c r="EB70" s="195"/>
      <c r="EC70" s="195"/>
      <c r="ED70" s="195"/>
      <c r="EE70" s="195"/>
      <c r="EF70" s="195"/>
      <c r="EG70" s="195"/>
      <c r="EH70" s="195"/>
      <c r="EI70" s="195"/>
      <c r="EJ70" s="195"/>
      <c r="EK70" s="195"/>
      <c r="EL70" s="195"/>
      <c r="EM70" s="195"/>
      <c r="EN70" s="195"/>
      <c r="EO70" s="195"/>
      <c r="EP70" s="195"/>
      <c r="EQ70" s="195"/>
      <c r="ER70" s="195"/>
      <c r="ES70" s="195"/>
      <c r="ET70" s="195"/>
      <c r="EU70" s="195"/>
      <c r="EV70" s="195"/>
      <c r="EW70" s="195"/>
      <c r="EX70" s="195"/>
      <c r="EY70" s="195"/>
      <c r="EZ70" s="195"/>
      <c r="FA70" s="195"/>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row>
    <row r="71" spans="1:256" s="200" customFormat="1" ht="12.75" x14ac:dyDescent="0.2">
      <c r="A71" s="191" t="str">
        <f t="shared" si="5"/>
        <v/>
      </c>
      <c r="B71" s="146" t="str">
        <f>Stoff!B69</f>
        <v>HBCDD</v>
      </c>
      <c r="C71" s="192">
        <f t="shared" si="6"/>
        <v>0</v>
      </c>
      <c r="D71" s="193">
        <f t="shared" si="7"/>
        <v>0</v>
      </c>
      <c r="E71" s="193">
        <f t="shared" si="9"/>
        <v>0</v>
      </c>
      <c r="F71" s="194" t="e">
        <f t="shared" si="8"/>
        <v>#NUM!</v>
      </c>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5"/>
      <c r="DK71" s="195"/>
      <c r="DL71" s="195"/>
      <c r="DM71" s="195"/>
      <c r="DN71" s="195"/>
      <c r="DO71" s="195"/>
      <c r="DP71" s="195"/>
      <c r="DQ71" s="195"/>
      <c r="DR71" s="195"/>
      <c r="DS71" s="195"/>
      <c r="DT71" s="195"/>
      <c r="DU71" s="195"/>
      <c r="DV71" s="195"/>
      <c r="DW71" s="195"/>
      <c r="DX71" s="195"/>
      <c r="DY71" s="195"/>
      <c r="DZ71" s="195"/>
      <c r="EA71" s="195"/>
      <c r="EB71" s="195"/>
      <c r="EC71" s="195"/>
      <c r="ED71" s="195"/>
      <c r="EE71" s="195"/>
      <c r="EF71" s="195"/>
      <c r="EG71" s="195"/>
      <c r="EH71" s="195"/>
      <c r="EI71" s="195"/>
      <c r="EJ71" s="195"/>
      <c r="EK71" s="195"/>
      <c r="EL71" s="195"/>
      <c r="EM71" s="195"/>
      <c r="EN71" s="195"/>
      <c r="EO71" s="195"/>
      <c r="EP71" s="195"/>
      <c r="EQ71" s="195"/>
      <c r="ER71" s="195"/>
      <c r="ES71" s="195"/>
      <c r="ET71" s="195"/>
      <c r="EU71" s="195"/>
      <c r="EV71" s="195"/>
      <c r="EW71" s="195"/>
      <c r="EX71" s="195"/>
      <c r="EY71" s="195"/>
      <c r="EZ71" s="195"/>
      <c r="FA71" s="195"/>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row>
    <row r="72" spans="1:256" s="200" customFormat="1" ht="12.75" x14ac:dyDescent="0.2">
      <c r="A72" s="191" t="str">
        <f t="shared" si="5"/>
        <v/>
      </c>
      <c r="B72" s="146" t="str">
        <f>Stoff!B70</f>
        <v>Tetrabrombisfenol A</v>
      </c>
      <c r="C72" s="192">
        <f t="shared" si="6"/>
        <v>0</v>
      </c>
      <c r="D72" s="193">
        <f t="shared" si="7"/>
        <v>0</v>
      </c>
      <c r="E72" s="193">
        <f t="shared" si="9"/>
        <v>0</v>
      </c>
      <c r="F72" s="194" t="e">
        <f t="shared" si="8"/>
        <v>#NUM!</v>
      </c>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c r="EB72" s="195"/>
      <c r="EC72" s="195"/>
      <c r="ED72" s="195"/>
      <c r="EE72" s="195"/>
      <c r="EF72" s="195"/>
      <c r="EG72" s="195"/>
      <c r="EH72" s="195"/>
      <c r="EI72" s="195"/>
      <c r="EJ72" s="195"/>
      <c r="EK72" s="195"/>
      <c r="EL72" s="195"/>
      <c r="EM72" s="195"/>
      <c r="EN72" s="195"/>
      <c r="EO72" s="195"/>
      <c r="EP72" s="195"/>
      <c r="EQ72" s="195"/>
      <c r="ER72" s="195"/>
      <c r="ES72" s="195"/>
      <c r="ET72" s="195"/>
      <c r="EU72" s="195"/>
      <c r="EV72" s="195"/>
      <c r="EW72" s="195"/>
      <c r="EX72" s="195"/>
      <c r="EY72" s="195"/>
      <c r="EZ72" s="195"/>
      <c r="FA72" s="195"/>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row>
    <row r="73" spans="1:256" s="200" customFormat="1" ht="12.75" x14ac:dyDescent="0.2">
      <c r="A73" s="191" t="str">
        <f t="shared" si="5"/>
        <v/>
      </c>
      <c r="B73" s="146" t="str">
        <f>Stoff!B71</f>
        <v>Bisfenol A</v>
      </c>
      <c r="C73" s="192">
        <f t="shared" si="6"/>
        <v>0</v>
      </c>
      <c r="D73" s="193">
        <f t="shared" si="7"/>
        <v>0</v>
      </c>
      <c r="E73" s="193">
        <f t="shared" si="9"/>
        <v>0</v>
      </c>
      <c r="F73" s="194" t="e">
        <f t="shared" si="8"/>
        <v>#NUM!</v>
      </c>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c r="CT73" s="195"/>
      <c r="CU73" s="195"/>
      <c r="CV73" s="195"/>
      <c r="CW73" s="195"/>
      <c r="CX73" s="195"/>
      <c r="CY73" s="195"/>
      <c r="CZ73" s="195"/>
      <c r="DA73" s="195"/>
      <c r="DB73" s="195"/>
      <c r="DC73" s="195"/>
      <c r="DD73" s="195"/>
      <c r="DE73" s="195"/>
      <c r="DF73" s="195"/>
      <c r="DG73" s="195"/>
      <c r="DH73" s="195"/>
      <c r="DI73" s="195"/>
      <c r="DJ73" s="195"/>
      <c r="DK73" s="195"/>
      <c r="DL73" s="195"/>
      <c r="DM73" s="195"/>
      <c r="DN73" s="195"/>
      <c r="DO73" s="195"/>
      <c r="DP73" s="195"/>
      <c r="DQ73" s="195"/>
      <c r="DR73" s="195"/>
      <c r="DS73" s="195"/>
      <c r="DT73" s="195"/>
      <c r="DU73" s="195"/>
      <c r="DV73" s="195"/>
      <c r="DW73" s="195"/>
      <c r="DX73" s="195"/>
      <c r="DY73" s="195"/>
      <c r="DZ73" s="195"/>
      <c r="EA73" s="195"/>
      <c r="EB73" s="195"/>
      <c r="EC73" s="195"/>
      <c r="ED73" s="195"/>
      <c r="EE73" s="195"/>
      <c r="EF73" s="195"/>
      <c r="EG73" s="195"/>
      <c r="EH73" s="195"/>
      <c r="EI73" s="195"/>
      <c r="EJ73" s="195"/>
      <c r="EK73" s="195"/>
      <c r="EL73" s="195"/>
      <c r="EM73" s="195"/>
      <c r="EN73" s="195"/>
      <c r="EO73" s="195"/>
      <c r="EP73" s="195"/>
      <c r="EQ73" s="195"/>
      <c r="ER73" s="195"/>
      <c r="ES73" s="195"/>
      <c r="ET73" s="195"/>
      <c r="EU73" s="195"/>
      <c r="EV73" s="195"/>
      <c r="EW73" s="195"/>
      <c r="EX73" s="195"/>
      <c r="EY73" s="195"/>
      <c r="EZ73" s="195"/>
      <c r="FA73" s="195"/>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row>
    <row r="74" spans="1:256" s="200" customFormat="1" ht="12.75" x14ac:dyDescent="0.2">
      <c r="A74" s="191" t="str">
        <f t="shared" si="5"/>
        <v/>
      </c>
      <c r="B74" s="146" t="str">
        <f>Stoff!B72</f>
        <v>PFOS</v>
      </c>
      <c r="C74" s="192">
        <f t="shared" si="6"/>
        <v>0</v>
      </c>
      <c r="D74" s="193">
        <f t="shared" si="7"/>
        <v>0</v>
      </c>
      <c r="E74" s="193">
        <f t="shared" si="9"/>
        <v>0</v>
      </c>
      <c r="F74" s="194" t="e">
        <f t="shared" si="8"/>
        <v>#NUM!</v>
      </c>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c r="DQ74" s="195"/>
      <c r="DR74" s="195"/>
      <c r="DS74" s="195"/>
      <c r="DT74" s="195"/>
      <c r="DU74" s="195"/>
      <c r="DV74" s="195"/>
      <c r="DW74" s="195"/>
      <c r="DX74" s="195"/>
      <c r="DY74" s="195"/>
      <c r="DZ74" s="195"/>
      <c r="EA74" s="195"/>
      <c r="EB74" s="195"/>
      <c r="EC74" s="195"/>
      <c r="ED74" s="195"/>
      <c r="EE74" s="195"/>
      <c r="EF74" s="195"/>
      <c r="EG74" s="195"/>
      <c r="EH74" s="195"/>
      <c r="EI74" s="195"/>
      <c r="EJ74" s="195"/>
      <c r="EK74" s="195"/>
      <c r="EL74" s="195"/>
      <c r="EM74" s="195"/>
      <c r="EN74" s="195"/>
      <c r="EO74" s="195"/>
      <c r="EP74" s="195"/>
      <c r="EQ74" s="195"/>
      <c r="ER74" s="195"/>
      <c r="ES74" s="195"/>
      <c r="ET74" s="195"/>
      <c r="EU74" s="195"/>
      <c r="EV74" s="195"/>
      <c r="EW74" s="195"/>
      <c r="EX74" s="195"/>
      <c r="EY74" s="195"/>
      <c r="EZ74" s="195"/>
      <c r="FA74" s="195"/>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row>
    <row r="75" spans="1:256" s="200" customFormat="1" ht="12.75" x14ac:dyDescent="0.2">
      <c r="A75" s="191" t="str">
        <f t="shared" si="5"/>
        <v/>
      </c>
      <c r="B75" s="146" t="str">
        <f>Stoff!B73</f>
        <v>Nonylfenol</v>
      </c>
      <c r="C75" s="192">
        <f t="shared" si="6"/>
        <v>0</v>
      </c>
      <c r="D75" s="193">
        <f t="shared" si="7"/>
        <v>0</v>
      </c>
      <c r="E75" s="193">
        <f t="shared" si="9"/>
        <v>0</v>
      </c>
      <c r="F75" s="194" t="e">
        <f t="shared" si="8"/>
        <v>#NUM!</v>
      </c>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5"/>
      <c r="DR75" s="195"/>
      <c r="DS75" s="195"/>
      <c r="DT75" s="195"/>
      <c r="DU75" s="195"/>
      <c r="DV75" s="195"/>
      <c r="DW75" s="195"/>
      <c r="DX75" s="195"/>
      <c r="DY75" s="195"/>
      <c r="DZ75" s="195"/>
      <c r="EA75" s="195"/>
      <c r="EB75" s="195"/>
      <c r="EC75" s="195"/>
      <c r="ED75" s="195"/>
      <c r="EE75" s="195"/>
      <c r="EF75" s="195"/>
      <c r="EG75" s="195"/>
      <c r="EH75" s="195"/>
      <c r="EI75" s="195"/>
      <c r="EJ75" s="195"/>
      <c r="EK75" s="195"/>
      <c r="EL75" s="195"/>
      <c r="EM75" s="195"/>
      <c r="EN75" s="195"/>
      <c r="EO75" s="195"/>
      <c r="EP75" s="195"/>
      <c r="EQ75" s="195"/>
      <c r="ER75" s="195"/>
      <c r="ES75" s="195"/>
      <c r="ET75" s="195"/>
      <c r="EU75" s="195"/>
      <c r="EV75" s="195"/>
      <c r="EW75" s="195"/>
      <c r="EX75" s="195"/>
      <c r="EY75" s="195"/>
      <c r="EZ75" s="195"/>
      <c r="FA75" s="195"/>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c r="IC75" s="199"/>
      <c r="ID75" s="199"/>
      <c r="IE75" s="199"/>
      <c r="IF75" s="199"/>
      <c r="IG75" s="199"/>
      <c r="IH75" s="199"/>
      <c r="II75" s="199"/>
      <c r="IJ75" s="199"/>
      <c r="IK75" s="199"/>
      <c r="IL75" s="199"/>
      <c r="IM75" s="199"/>
      <c r="IN75" s="199"/>
      <c r="IO75" s="199"/>
      <c r="IP75" s="199"/>
      <c r="IQ75" s="199"/>
      <c r="IR75" s="199"/>
      <c r="IS75" s="199"/>
      <c r="IT75" s="199"/>
      <c r="IU75" s="199"/>
      <c r="IV75" s="199"/>
    </row>
    <row r="76" spans="1:256" s="200" customFormat="1" ht="12.75" x14ac:dyDescent="0.2">
      <c r="A76" s="191" t="str">
        <f t="shared" si="5"/>
        <v/>
      </c>
      <c r="B76" s="146" t="str">
        <f>Stoff!B74</f>
        <v>Nonylfenoletoksilat</v>
      </c>
      <c r="C76" s="192">
        <f t="shared" si="6"/>
        <v>0</v>
      </c>
      <c r="D76" s="193">
        <f t="shared" si="7"/>
        <v>0</v>
      </c>
      <c r="E76" s="193">
        <f t="shared" si="9"/>
        <v>0</v>
      </c>
      <c r="F76" s="194" t="e">
        <f t="shared" si="8"/>
        <v>#NUM!</v>
      </c>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c r="CX76" s="195"/>
      <c r="CY76" s="195"/>
      <c r="CZ76" s="195"/>
      <c r="DA76" s="195"/>
      <c r="DB76" s="195"/>
      <c r="DC76" s="195"/>
      <c r="DD76" s="195"/>
      <c r="DE76" s="195"/>
      <c r="DF76" s="195"/>
      <c r="DG76" s="195"/>
      <c r="DH76" s="195"/>
      <c r="DI76" s="195"/>
      <c r="DJ76" s="195"/>
      <c r="DK76" s="195"/>
      <c r="DL76" s="195"/>
      <c r="DM76" s="195"/>
      <c r="DN76" s="195"/>
      <c r="DO76" s="195"/>
      <c r="DP76" s="195"/>
      <c r="DQ76" s="195"/>
      <c r="DR76" s="195"/>
      <c r="DS76" s="195"/>
      <c r="DT76" s="195"/>
      <c r="DU76" s="195"/>
      <c r="DV76" s="195"/>
      <c r="DW76" s="195"/>
      <c r="DX76" s="195"/>
      <c r="DY76" s="195"/>
      <c r="DZ76" s="195"/>
      <c r="EA76" s="195"/>
      <c r="EB76" s="195"/>
      <c r="EC76" s="195"/>
      <c r="ED76" s="195"/>
      <c r="EE76" s="195"/>
      <c r="EF76" s="195"/>
      <c r="EG76" s="195"/>
      <c r="EH76" s="195"/>
      <c r="EI76" s="195"/>
      <c r="EJ76" s="195"/>
      <c r="EK76" s="195"/>
      <c r="EL76" s="195"/>
      <c r="EM76" s="195"/>
      <c r="EN76" s="195"/>
      <c r="EO76" s="195"/>
      <c r="EP76" s="195"/>
      <c r="EQ76" s="195"/>
      <c r="ER76" s="195"/>
      <c r="ES76" s="195"/>
      <c r="ET76" s="195"/>
      <c r="EU76" s="195"/>
      <c r="EV76" s="195"/>
      <c r="EW76" s="195"/>
      <c r="EX76" s="195"/>
      <c r="EY76" s="195"/>
      <c r="EZ76" s="195"/>
      <c r="FA76" s="195"/>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c r="IC76" s="199"/>
      <c r="ID76" s="199"/>
      <c r="IE76" s="199"/>
      <c r="IF76" s="199"/>
      <c r="IG76" s="199"/>
      <c r="IH76" s="199"/>
      <c r="II76" s="199"/>
      <c r="IJ76" s="199"/>
      <c r="IK76" s="199"/>
      <c r="IL76" s="199"/>
      <c r="IM76" s="199"/>
      <c r="IN76" s="199"/>
      <c r="IO76" s="199"/>
      <c r="IP76" s="199"/>
      <c r="IQ76" s="199"/>
      <c r="IR76" s="199"/>
      <c r="IS76" s="199"/>
      <c r="IT76" s="199"/>
      <c r="IU76" s="199"/>
      <c r="IV76" s="199"/>
    </row>
    <row r="77" spans="1:256" s="200" customFormat="1" ht="12.75" x14ac:dyDescent="0.2">
      <c r="A77" s="191" t="str">
        <f t="shared" si="5"/>
        <v/>
      </c>
      <c r="B77" s="146" t="str">
        <f>Stoff!B75</f>
        <v>Oktylfenol</v>
      </c>
      <c r="C77" s="192">
        <f t="shared" si="6"/>
        <v>0</v>
      </c>
      <c r="D77" s="193">
        <f t="shared" si="7"/>
        <v>0</v>
      </c>
      <c r="E77" s="193">
        <f t="shared" si="9"/>
        <v>0</v>
      </c>
      <c r="F77" s="194" t="e">
        <f t="shared" si="8"/>
        <v>#NUM!</v>
      </c>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c r="CT77" s="195"/>
      <c r="CU77" s="195"/>
      <c r="CV77" s="195"/>
      <c r="CW77" s="195"/>
      <c r="CX77" s="195"/>
      <c r="CY77" s="195"/>
      <c r="CZ77" s="195"/>
      <c r="DA77" s="195"/>
      <c r="DB77" s="195"/>
      <c r="DC77" s="195"/>
      <c r="DD77" s="195"/>
      <c r="DE77" s="195"/>
      <c r="DF77" s="195"/>
      <c r="DG77" s="195"/>
      <c r="DH77" s="195"/>
      <c r="DI77" s="195"/>
      <c r="DJ77" s="195"/>
      <c r="DK77" s="195"/>
      <c r="DL77" s="195"/>
      <c r="DM77" s="195"/>
      <c r="DN77" s="195"/>
      <c r="DO77" s="195"/>
      <c r="DP77" s="195"/>
      <c r="DQ77" s="195"/>
      <c r="DR77" s="195"/>
      <c r="DS77" s="195"/>
      <c r="DT77" s="195"/>
      <c r="DU77" s="195"/>
      <c r="DV77" s="195"/>
      <c r="DW77" s="195"/>
      <c r="DX77" s="195"/>
      <c r="DY77" s="195"/>
      <c r="DZ77" s="195"/>
      <c r="EA77" s="195"/>
      <c r="EB77" s="195"/>
      <c r="EC77" s="195"/>
      <c r="ED77" s="195"/>
      <c r="EE77" s="195"/>
      <c r="EF77" s="195"/>
      <c r="EG77" s="195"/>
      <c r="EH77" s="195"/>
      <c r="EI77" s="195"/>
      <c r="EJ77" s="195"/>
      <c r="EK77" s="195"/>
      <c r="EL77" s="195"/>
      <c r="EM77" s="195"/>
      <c r="EN77" s="195"/>
      <c r="EO77" s="195"/>
      <c r="EP77" s="195"/>
      <c r="EQ77" s="195"/>
      <c r="ER77" s="195"/>
      <c r="ES77" s="195"/>
      <c r="ET77" s="195"/>
      <c r="EU77" s="195"/>
      <c r="EV77" s="195"/>
      <c r="EW77" s="195"/>
      <c r="EX77" s="195"/>
      <c r="EY77" s="195"/>
      <c r="EZ77" s="195"/>
      <c r="FA77" s="195"/>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c r="IC77" s="199"/>
      <c r="ID77" s="199"/>
      <c r="IE77" s="199"/>
      <c r="IF77" s="199"/>
      <c r="IG77" s="199"/>
      <c r="IH77" s="199"/>
      <c r="II77" s="199"/>
      <c r="IJ77" s="199"/>
      <c r="IK77" s="199"/>
      <c r="IL77" s="199"/>
      <c r="IM77" s="199"/>
      <c r="IN77" s="199"/>
      <c r="IO77" s="199"/>
      <c r="IP77" s="199"/>
      <c r="IQ77" s="199"/>
      <c r="IR77" s="199"/>
      <c r="IS77" s="199"/>
      <c r="IT77" s="199"/>
      <c r="IU77" s="199"/>
      <c r="IV77" s="199"/>
    </row>
    <row r="78" spans="1:256" s="200" customFormat="1" ht="12.75" x14ac:dyDescent="0.2">
      <c r="A78" s="191" t="str">
        <f t="shared" si="5"/>
        <v/>
      </c>
      <c r="B78" s="146" t="str">
        <f>Stoff!B76</f>
        <v>Oktylfenoletoksilat</v>
      </c>
      <c r="C78" s="192">
        <f t="shared" si="6"/>
        <v>0</v>
      </c>
      <c r="D78" s="193">
        <f t="shared" si="7"/>
        <v>0</v>
      </c>
      <c r="E78" s="193">
        <f t="shared" si="9"/>
        <v>0</v>
      </c>
      <c r="F78" s="194" t="e">
        <f t="shared" si="8"/>
        <v>#NUM!</v>
      </c>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5"/>
      <c r="DK78" s="195"/>
      <c r="DL78" s="195"/>
      <c r="DM78" s="195"/>
      <c r="DN78" s="195"/>
      <c r="DO78" s="195"/>
      <c r="DP78" s="195"/>
      <c r="DQ78" s="195"/>
      <c r="DR78" s="195"/>
      <c r="DS78" s="195"/>
      <c r="DT78" s="195"/>
      <c r="DU78" s="195"/>
      <c r="DV78" s="195"/>
      <c r="DW78" s="195"/>
      <c r="DX78" s="195"/>
      <c r="DY78" s="195"/>
      <c r="DZ78" s="195"/>
      <c r="EA78" s="195"/>
      <c r="EB78" s="195"/>
      <c r="EC78" s="195"/>
      <c r="ED78" s="195"/>
      <c r="EE78" s="195"/>
      <c r="EF78" s="195"/>
      <c r="EG78" s="195"/>
      <c r="EH78" s="195"/>
      <c r="EI78" s="195"/>
      <c r="EJ78" s="195"/>
      <c r="EK78" s="195"/>
      <c r="EL78" s="195"/>
      <c r="EM78" s="195"/>
      <c r="EN78" s="195"/>
      <c r="EO78" s="195"/>
      <c r="EP78" s="195"/>
      <c r="EQ78" s="195"/>
      <c r="ER78" s="195"/>
      <c r="ES78" s="195"/>
      <c r="ET78" s="195"/>
      <c r="EU78" s="195"/>
      <c r="EV78" s="195"/>
      <c r="EW78" s="195"/>
      <c r="EX78" s="195"/>
      <c r="EY78" s="195"/>
      <c r="EZ78" s="195"/>
      <c r="FA78" s="195"/>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c r="IC78" s="199"/>
      <c r="ID78" s="199"/>
      <c r="IE78" s="199"/>
      <c r="IF78" s="199"/>
      <c r="IG78" s="199"/>
      <c r="IH78" s="199"/>
      <c r="II78" s="199"/>
      <c r="IJ78" s="199"/>
      <c r="IK78" s="199"/>
      <c r="IL78" s="199"/>
      <c r="IM78" s="199"/>
      <c r="IN78" s="199"/>
      <c r="IO78" s="199"/>
      <c r="IP78" s="199"/>
      <c r="IQ78" s="199"/>
      <c r="IR78" s="199"/>
      <c r="IS78" s="199"/>
      <c r="IT78" s="199"/>
      <c r="IU78" s="199"/>
      <c r="IV78" s="199"/>
    </row>
    <row r="79" spans="1:256" s="200" customFormat="1" ht="12.75" x14ac:dyDescent="0.2">
      <c r="A79" s="191" t="str">
        <f t="shared" si="5"/>
        <v/>
      </c>
      <c r="B79" s="146" t="str">
        <f>Stoff!B77</f>
        <v>TBT-oksid</v>
      </c>
      <c r="C79" s="192">
        <f t="shared" si="6"/>
        <v>0</v>
      </c>
      <c r="D79" s="193">
        <f t="shared" si="7"/>
        <v>0</v>
      </c>
      <c r="E79" s="193">
        <f t="shared" si="9"/>
        <v>0</v>
      </c>
      <c r="F79" s="194" t="e">
        <f t="shared" si="8"/>
        <v>#NUM!</v>
      </c>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c r="DO79" s="195"/>
      <c r="DP79" s="195"/>
      <c r="DQ79" s="195"/>
      <c r="DR79" s="195"/>
      <c r="DS79" s="195"/>
      <c r="DT79" s="195"/>
      <c r="DU79" s="195"/>
      <c r="DV79" s="195"/>
      <c r="DW79" s="195"/>
      <c r="DX79" s="195"/>
      <c r="DY79" s="195"/>
      <c r="DZ79" s="195"/>
      <c r="EA79" s="195"/>
      <c r="EB79" s="195"/>
      <c r="EC79" s="195"/>
      <c r="ED79" s="195"/>
      <c r="EE79" s="195"/>
      <c r="EF79" s="195"/>
      <c r="EG79" s="195"/>
      <c r="EH79" s="195"/>
      <c r="EI79" s="195"/>
      <c r="EJ79" s="195"/>
      <c r="EK79" s="195"/>
      <c r="EL79" s="195"/>
      <c r="EM79" s="195"/>
      <c r="EN79" s="195"/>
      <c r="EO79" s="195"/>
      <c r="EP79" s="195"/>
      <c r="EQ79" s="195"/>
      <c r="ER79" s="195"/>
      <c r="ES79" s="195"/>
      <c r="ET79" s="195"/>
      <c r="EU79" s="195"/>
      <c r="EV79" s="195"/>
      <c r="EW79" s="195"/>
      <c r="EX79" s="195"/>
      <c r="EY79" s="195"/>
      <c r="EZ79" s="195"/>
      <c r="FA79" s="195"/>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c r="IC79" s="199"/>
      <c r="ID79" s="199"/>
      <c r="IE79" s="199"/>
      <c r="IF79" s="199"/>
      <c r="IG79" s="199"/>
      <c r="IH79" s="199"/>
      <c r="II79" s="199"/>
      <c r="IJ79" s="199"/>
      <c r="IK79" s="199"/>
      <c r="IL79" s="199"/>
      <c r="IM79" s="199"/>
      <c r="IN79" s="199"/>
      <c r="IO79" s="199"/>
      <c r="IP79" s="199"/>
      <c r="IQ79" s="199"/>
      <c r="IR79" s="199"/>
      <c r="IS79" s="199"/>
      <c r="IT79" s="199"/>
      <c r="IU79" s="199"/>
      <c r="IV79" s="199"/>
    </row>
    <row r="80" spans="1:256" s="200" customFormat="1" ht="12.75" x14ac:dyDescent="0.2">
      <c r="A80" s="191" t="str">
        <f t="shared" si="5"/>
        <v/>
      </c>
      <c r="B80" s="146" t="str">
        <f>Stoff!B78</f>
        <v>Trifenyltinnklorid</v>
      </c>
      <c r="C80" s="192">
        <f t="shared" si="6"/>
        <v>0</v>
      </c>
      <c r="D80" s="193">
        <f t="shared" si="7"/>
        <v>0</v>
      </c>
      <c r="E80" s="193">
        <f t="shared" si="9"/>
        <v>0</v>
      </c>
      <c r="F80" s="194" t="e">
        <f t="shared" si="8"/>
        <v>#NUM!</v>
      </c>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c r="CT80" s="195"/>
      <c r="CU80" s="195"/>
      <c r="CV80" s="195"/>
      <c r="CW80" s="195"/>
      <c r="CX80" s="195"/>
      <c r="CY80" s="195"/>
      <c r="CZ80" s="195"/>
      <c r="DA80" s="195"/>
      <c r="DB80" s="195"/>
      <c r="DC80" s="195"/>
      <c r="DD80" s="195"/>
      <c r="DE80" s="195"/>
      <c r="DF80" s="195"/>
      <c r="DG80" s="195"/>
      <c r="DH80" s="195"/>
      <c r="DI80" s="195"/>
      <c r="DJ80" s="195"/>
      <c r="DK80" s="195"/>
      <c r="DL80" s="195"/>
      <c r="DM80" s="195"/>
      <c r="DN80" s="195"/>
      <c r="DO80" s="195"/>
      <c r="DP80" s="195"/>
      <c r="DQ80" s="195"/>
      <c r="DR80" s="195"/>
      <c r="DS80" s="195"/>
      <c r="DT80" s="195"/>
      <c r="DU80" s="195"/>
      <c r="DV80" s="195"/>
      <c r="DW80" s="195"/>
      <c r="DX80" s="195"/>
      <c r="DY80" s="195"/>
      <c r="DZ80" s="195"/>
      <c r="EA80" s="195"/>
      <c r="EB80" s="195"/>
      <c r="EC80" s="195"/>
      <c r="ED80" s="195"/>
      <c r="EE80" s="195"/>
      <c r="EF80" s="195"/>
      <c r="EG80" s="195"/>
      <c r="EH80" s="195"/>
      <c r="EI80" s="195"/>
      <c r="EJ80" s="195"/>
      <c r="EK80" s="195"/>
      <c r="EL80" s="195"/>
      <c r="EM80" s="195"/>
      <c r="EN80" s="195"/>
      <c r="EO80" s="195"/>
      <c r="EP80" s="195"/>
      <c r="EQ80" s="195"/>
      <c r="ER80" s="195"/>
      <c r="ES80" s="195"/>
      <c r="ET80" s="195"/>
      <c r="EU80" s="195"/>
      <c r="EV80" s="195"/>
      <c r="EW80" s="195"/>
      <c r="EX80" s="195"/>
      <c r="EY80" s="195"/>
      <c r="EZ80" s="195"/>
      <c r="FA80" s="195"/>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c r="IC80" s="199"/>
      <c r="ID80" s="199"/>
      <c r="IE80" s="199"/>
      <c r="IF80" s="199"/>
      <c r="IG80" s="199"/>
      <c r="IH80" s="199"/>
      <c r="II80" s="199"/>
      <c r="IJ80" s="199"/>
      <c r="IK80" s="199"/>
      <c r="IL80" s="199"/>
      <c r="IM80" s="199"/>
      <c r="IN80" s="199"/>
      <c r="IO80" s="199"/>
      <c r="IP80" s="199"/>
      <c r="IQ80" s="199"/>
      <c r="IR80" s="199"/>
      <c r="IS80" s="199"/>
      <c r="IT80" s="199"/>
      <c r="IU80" s="199"/>
      <c r="IV80" s="199"/>
    </row>
    <row r="81" spans="1:256" s="200" customFormat="1" ht="12.75" x14ac:dyDescent="0.2">
      <c r="A81" s="191" t="str">
        <f t="shared" si="5"/>
        <v/>
      </c>
      <c r="B81" s="146" t="str">
        <f>Stoff!B79</f>
        <v>Di(2-etylheksyl)ftalat</v>
      </c>
      <c r="C81" s="192">
        <f t="shared" si="6"/>
        <v>0</v>
      </c>
      <c r="D81" s="193">
        <f t="shared" si="7"/>
        <v>0</v>
      </c>
      <c r="E81" s="193">
        <f t="shared" si="9"/>
        <v>0</v>
      </c>
      <c r="F81" s="194" t="e">
        <f t="shared" si="8"/>
        <v>#NUM!</v>
      </c>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c r="CT81" s="195"/>
      <c r="CU81" s="195"/>
      <c r="CV81" s="195"/>
      <c r="CW81" s="195"/>
      <c r="CX81" s="195"/>
      <c r="CY81" s="195"/>
      <c r="CZ81" s="195"/>
      <c r="DA81" s="195"/>
      <c r="DB81" s="195"/>
      <c r="DC81" s="195"/>
      <c r="DD81" s="195"/>
      <c r="DE81" s="195"/>
      <c r="DF81" s="195"/>
      <c r="DG81" s="195"/>
      <c r="DH81" s="195"/>
      <c r="DI81" s="195"/>
      <c r="DJ81" s="195"/>
      <c r="DK81" s="195"/>
      <c r="DL81" s="195"/>
      <c r="DM81" s="195"/>
      <c r="DN81" s="195"/>
      <c r="DO81" s="195"/>
      <c r="DP81" s="195"/>
      <c r="DQ81" s="195"/>
      <c r="DR81" s="195"/>
      <c r="DS81" s="195"/>
      <c r="DT81" s="195"/>
      <c r="DU81" s="195"/>
      <c r="DV81" s="195"/>
      <c r="DW81" s="195"/>
      <c r="DX81" s="195"/>
      <c r="DY81" s="195"/>
      <c r="DZ81" s="195"/>
      <c r="EA81" s="195"/>
      <c r="EB81" s="195"/>
      <c r="EC81" s="195"/>
      <c r="ED81" s="195"/>
      <c r="EE81" s="195"/>
      <c r="EF81" s="195"/>
      <c r="EG81" s="195"/>
      <c r="EH81" s="195"/>
      <c r="EI81" s="195"/>
      <c r="EJ81" s="195"/>
      <c r="EK81" s="195"/>
      <c r="EL81" s="195"/>
      <c r="EM81" s="195"/>
      <c r="EN81" s="195"/>
      <c r="EO81" s="195"/>
      <c r="EP81" s="195"/>
      <c r="EQ81" s="195"/>
      <c r="ER81" s="195"/>
      <c r="ES81" s="195"/>
      <c r="ET81" s="195"/>
      <c r="EU81" s="195"/>
      <c r="EV81" s="195"/>
      <c r="EW81" s="195"/>
      <c r="EX81" s="195"/>
      <c r="EY81" s="195"/>
      <c r="EZ81" s="195"/>
      <c r="FA81" s="195"/>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c r="IR81" s="199"/>
      <c r="IS81" s="199"/>
      <c r="IT81" s="199"/>
      <c r="IU81" s="199"/>
      <c r="IV81" s="199"/>
    </row>
    <row r="82" spans="1:256" s="200" customFormat="1" ht="12.75" x14ac:dyDescent="0.2">
      <c r="A82" s="191" t="str">
        <f t="shared" si="5"/>
        <v/>
      </c>
      <c r="B82" s="146" t="str">
        <f>Stoff!B80</f>
        <v>Mellomkjedete kl. paraf.</v>
      </c>
      <c r="C82" s="192">
        <f t="shared" si="6"/>
        <v>0</v>
      </c>
      <c r="D82" s="193">
        <f t="shared" si="7"/>
        <v>0</v>
      </c>
      <c r="E82" s="193">
        <f t="shared" si="9"/>
        <v>0</v>
      </c>
      <c r="F82" s="194" t="e">
        <f t="shared" si="8"/>
        <v>#NUM!</v>
      </c>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95"/>
      <c r="DQ82" s="195"/>
      <c r="DR82" s="195"/>
      <c r="DS82" s="195"/>
      <c r="DT82" s="195"/>
      <c r="DU82" s="195"/>
      <c r="DV82" s="195"/>
      <c r="DW82" s="195"/>
      <c r="DX82" s="195"/>
      <c r="DY82" s="195"/>
      <c r="DZ82" s="195"/>
      <c r="EA82" s="195"/>
      <c r="EB82" s="195"/>
      <c r="EC82" s="195"/>
      <c r="ED82" s="195"/>
      <c r="EE82" s="195"/>
      <c r="EF82" s="195"/>
      <c r="EG82" s="195"/>
      <c r="EH82" s="195"/>
      <c r="EI82" s="195"/>
      <c r="EJ82" s="195"/>
      <c r="EK82" s="195"/>
      <c r="EL82" s="195"/>
      <c r="EM82" s="195"/>
      <c r="EN82" s="195"/>
      <c r="EO82" s="195"/>
      <c r="EP82" s="195"/>
      <c r="EQ82" s="195"/>
      <c r="ER82" s="195"/>
      <c r="ES82" s="195"/>
      <c r="ET82" s="195"/>
      <c r="EU82" s="195"/>
      <c r="EV82" s="195"/>
      <c r="EW82" s="195"/>
      <c r="EX82" s="195"/>
      <c r="EY82" s="195"/>
      <c r="EZ82" s="195"/>
      <c r="FA82" s="195"/>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c r="IC82" s="199"/>
      <c r="ID82" s="199"/>
      <c r="IE82" s="199"/>
      <c r="IF82" s="199"/>
      <c r="IG82" s="199"/>
      <c r="IH82" s="199"/>
      <c r="II82" s="199"/>
      <c r="IJ82" s="199"/>
      <c r="IK82" s="199"/>
      <c r="IL82" s="199"/>
      <c r="IM82" s="199"/>
      <c r="IN82" s="199"/>
      <c r="IO82" s="199"/>
      <c r="IP82" s="199"/>
      <c r="IQ82" s="199"/>
      <c r="IR82" s="199"/>
      <c r="IS82" s="199"/>
      <c r="IT82" s="199"/>
      <c r="IU82" s="199"/>
      <c r="IV82" s="199"/>
    </row>
    <row r="83" spans="1:256" s="200" customFormat="1" ht="12.75" x14ac:dyDescent="0.2">
      <c r="A83" s="191" t="str">
        <f t="shared" si="5"/>
        <v/>
      </c>
      <c r="B83" s="146" t="str">
        <f>Stoff!B81</f>
        <v>Kortkjedete kl. paraf.</v>
      </c>
      <c r="C83" s="192">
        <f t="shared" si="6"/>
        <v>0</v>
      </c>
      <c r="D83" s="193">
        <f t="shared" si="7"/>
        <v>0</v>
      </c>
      <c r="E83" s="193">
        <f t="shared" si="9"/>
        <v>0</v>
      </c>
      <c r="F83" s="194" t="e">
        <f t="shared" si="8"/>
        <v>#NUM!</v>
      </c>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5"/>
      <c r="DK83" s="195"/>
      <c r="DL83" s="195"/>
      <c r="DM83" s="195"/>
      <c r="DN83" s="195"/>
      <c r="DO83" s="195"/>
      <c r="DP83" s="195"/>
      <c r="DQ83" s="195"/>
      <c r="DR83" s="195"/>
      <c r="DS83" s="195"/>
      <c r="DT83" s="195"/>
      <c r="DU83" s="195"/>
      <c r="DV83" s="195"/>
      <c r="DW83" s="195"/>
      <c r="DX83" s="195"/>
      <c r="DY83" s="195"/>
      <c r="DZ83" s="195"/>
      <c r="EA83" s="195"/>
      <c r="EB83" s="195"/>
      <c r="EC83" s="195"/>
      <c r="ED83" s="195"/>
      <c r="EE83" s="195"/>
      <c r="EF83" s="195"/>
      <c r="EG83" s="195"/>
      <c r="EH83" s="195"/>
      <c r="EI83" s="195"/>
      <c r="EJ83" s="195"/>
      <c r="EK83" s="195"/>
      <c r="EL83" s="195"/>
      <c r="EM83" s="195"/>
      <c r="EN83" s="195"/>
      <c r="EO83" s="195"/>
      <c r="EP83" s="195"/>
      <c r="EQ83" s="195"/>
      <c r="ER83" s="195"/>
      <c r="ES83" s="195"/>
      <c r="ET83" s="195"/>
      <c r="EU83" s="195"/>
      <c r="EV83" s="195"/>
      <c r="EW83" s="195"/>
      <c r="EX83" s="195"/>
      <c r="EY83" s="195"/>
      <c r="EZ83" s="195"/>
      <c r="FA83" s="195"/>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c r="IC83" s="199"/>
      <c r="ID83" s="199"/>
      <c r="IE83" s="199"/>
      <c r="IF83" s="199"/>
      <c r="IG83" s="199"/>
      <c r="IH83" s="199"/>
      <c r="II83" s="199"/>
      <c r="IJ83" s="199"/>
      <c r="IK83" s="199"/>
      <c r="IL83" s="199"/>
      <c r="IM83" s="199"/>
      <c r="IN83" s="199"/>
      <c r="IO83" s="199"/>
      <c r="IP83" s="199"/>
      <c r="IQ83" s="199"/>
      <c r="IR83" s="199"/>
      <c r="IS83" s="199"/>
      <c r="IT83" s="199"/>
      <c r="IU83" s="199"/>
      <c r="IV83" s="199"/>
    </row>
    <row r="84" spans="1:256" s="200" customFormat="1" ht="12.75" x14ac:dyDescent="0.2">
      <c r="A84" s="191" t="str">
        <f t="shared" si="5"/>
        <v/>
      </c>
      <c r="B84" s="146" t="str">
        <f>Stoff!B82</f>
        <v>Polyklorerte naftalener</v>
      </c>
      <c r="C84" s="192">
        <f t="shared" si="6"/>
        <v>0</v>
      </c>
      <c r="D84" s="193">
        <f t="shared" si="7"/>
        <v>0</v>
      </c>
      <c r="E84" s="193">
        <f t="shared" si="9"/>
        <v>0</v>
      </c>
      <c r="F84" s="194" t="e">
        <f t="shared" si="8"/>
        <v>#NUM!</v>
      </c>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c r="CT84" s="195"/>
      <c r="CU84" s="195"/>
      <c r="CV84" s="195"/>
      <c r="CW84" s="195"/>
      <c r="CX84" s="195"/>
      <c r="CY84" s="195"/>
      <c r="CZ84" s="195"/>
      <c r="DA84" s="195"/>
      <c r="DB84" s="195"/>
      <c r="DC84" s="195"/>
      <c r="DD84" s="195"/>
      <c r="DE84" s="195"/>
      <c r="DF84" s="195"/>
      <c r="DG84" s="195"/>
      <c r="DH84" s="195"/>
      <c r="DI84" s="195"/>
      <c r="DJ84" s="195"/>
      <c r="DK84" s="195"/>
      <c r="DL84" s="195"/>
      <c r="DM84" s="195"/>
      <c r="DN84" s="195"/>
      <c r="DO84" s="195"/>
      <c r="DP84" s="195"/>
      <c r="DQ84" s="195"/>
      <c r="DR84" s="195"/>
      <c r="DS84" s="195"/>
      <c r="DT84" s="195"/>
      <c r="DU84" s="195"/>
      <c r="DV84" s="195"/>
      <c r="DW84" s="195"/>
      <c r="DX84" s="195"/>
      <c r="DY84" s="195"/>
      <c r="DZ84" s="195"/>
      <c r="EA84" s="195"/>
      <c r="EB84" s="195"/>
      <c r="EC84" s="195"/>
      <c r="ED84" s="195"/>
      <c r="EE84" s="195"/>
      <c r="EF84" s="195"/>
      <c r="EG84" s="195"/>
      <c r="EH84" s="195"/>
      <c r="EI84" s="195"/>
      <c r="EJ84" s="195"/>
      <c r="EK84" s="195"/>
      <c r="EL84" s="195"/>
      <c r="EM84" s="195"/>
      <c r="EN84" s="195"/>
      <c r="EO84" s="195"/>
      <c r="EP84" s="195"/>
      <c r="EQ84" s="195"/>
      <c r="ER84" s="195"/>
      <c r="ES84" s="195"/>
      <c r="ET84" s="195"/>
      <c r="EU84" s="195"/>
      <c r="EV84" s="195"/>
      <c r="EW84" s="195"/>
      <c r="EX84" s="195"/>
      <c r="EY84" s="195"/>
      <c r="EZ84" s="195"/>
      <c r="FA84" s="195"/>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c r="IC84" s="199"/>
      <c r="ID84" s="199"/>
      <c r="IE84" s="199"/>
      <c r="IF84" s="199"/>
      <c r="IG84" s="199"/>
      <c r="IH84" s="199"/>
      <c r="II84" s="199"/>
      <c r="IJ84" s="199"/>
      <c r="IK84" s="199"/>
      <c r="IL84" s="199"/>
      <c r="IM84" s="199"/>
      <c r="IN84" s="199"/>
      <c r="IO84" s="199"/>
      <c r="IP84" s="199"/>
      <c r="IQ84" s="199"/>
      <c r="IR84" s="199"/>
      <c r="IS84" s="199"/>
      <c r="IT84" s="199"/>
      <c r="IU84" s="199"/>
      <c r="IV84" s="199"/>
    </row>
    <row r="85" spans="1:256" s="200" customFormat="1" ht="12.75" x14ac:dyDescent="0.2">
      <c r="A85" s="191" t="str">
        <f t="shared" si="5"/>
        <v/>
      </c>
      <c r="B85" s="146" t="str">
        <f>Stoff!B83</f>
        <v>Trikresylfosfat</v>
      </c>
      <c r="C85" s="192">
        <f t="shared" si="6"/>
        <v>0</v>
      </c>
      <c r="D85" s="193">
        <f t="shared" si="7"/>
        <v>0</v>
      </c>
      <c r="E85" s="193">
        <f t="shared" si="9"/>
        <v>0</v>
      </c>
      <c r="F85" s="194" t="e">
        <f t="shared" si="8"/>
        <v>#NUM!</v>
      </c>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195"/>
      <c r="EL85" s="195"/>
      <c r="EM85" s="195"/>
      <c r="EN85" s="195"/>
      <c r="EO85" s="195"/>
      <c r="EP85" s="195"/>
      <c r="EQ85" s="195"/>
      <c r="ER85" s="195"/>
      <c r="ES85" s="195"/>
      <c r="ET85" s="195"/>
      <c r="EU85" s="195"/>
      <c r="EV85" s="195"/>
      <c r="EW85" s="195"/>
      <c r="EX85" s="195"/>
      <c r="EY85" s="195"/>
      <c r="EZ85" s="195"/>
      <c r="FA85" s="195"/>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c r="IR85" s="199"/>
      <c r="IS85" s="199"/>
      <c r="IT85" s="199"/>
      <c r="IU85" s="199"/>
      <c r="IV85" s="199"/>
    </row>
    <row r="86" spans="1:256" s="200" customFormat="1" ht="12.75" x14ac:dyDescent="0.2">
      <c r="A86" s="191" t="str">
        <f t="shared" si="5"/>
        <v/>
      </c>
      <c r="B86" s="146" t="str">
        <f>Stoff!B84</f>
        <v>Dioksin (TCDD-ekv.)</v>
      </c>
      <c r="C86" s="192">
        <f t="shared" si="6"/>
        <v>0</v>
      </c>
      <c r="D86" s="193">
        <f t="shared" si="7"/>
        <v>0</v>
      </c>
      <c r="E86" s="193">
        <f t="shared" si="9"/>
        <v>0</v>
      </c>
      <c r="F86" s="194" t="e">
        <f t="shared" si="8"/>
        <v>#NUM!</v>
      </c>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c r="CT86" s="195"/>
      <c r="CU86" s="195"/>
      <c r="CV86" s="195"/>
      <c r="CW86" s="195"/>
      <c r="CX86" s="195"/>
      <c r="CY86" s="195"/>
      <c r="CZ86" s="195"/>
      <c r="DA86" s="195"/>
      <c r="DB86" s="195"/>
      <c r="DC86" s="195"/>
      <c r="DD86" s="195"/>
      <c r="DE86" s="195"/>
      <c r="DF86" s="195"/>
      <c r="DG86" s="195"/>
      <c r="DH86" s="195"/>
      <c r="DI86" s="195"/>
      <c r="DJ86" s="195"/>
      <c r="DK86" s="195"/>
      <c r="DL86" s="195"/>
      <c r="DM86" s="195"/>
      <c r="DN86" s="195"/>
      <c r="DO86" s="195"/>
      <c r="DP86" s="195"/>
      <c r="DQ86" s="195"/>
      <c r="DR86" s="195"/>
      <c r="DS86" s="195"/>
      <c r="DT86" s="195"/>
      <c r="DU86" s="195"/>
      <c r="DV86" s="195"/>
      <c r="DW86" s="195"/>
      <c r="DX86" s="195"/>
      <c r="DY86" s="195"/>
      <c r="DZ86" s="195"/>
      <c r="EA86" s="195"/>
      <c r="EB86" s="195"/>
      <c r="EC86" s="195"/>
      <c r="ED86" s="195"/>
      <c r="EE86" s="195"/>
      <c r="EF86" s="195"/>
      <c r="EG86" s="195"/>
      <c r="EH86" s="195"/>
      <c r="EI86" s="195"/>
      <c r="EJ86" s="195"/>
      <c r="EK86" s="195"/>
      <c r="EL86" s="195"/>
      <c r="EM86" s="195"/>
      <c r="EN86" s="195"/>
      <c r="EO86" s="195"/>
      <c r="EP86" s="195"/>
      <c r="EQ86" s="195"/>
      <c r="ER86" s="195"/>
      <c r="ES86" s="195"/>
      <c r="ET86" s="195"/>
      <c r="EU86" s="195"/>
      <c r="EV86" s="195"/>
      <c r="EW86" s="195"/>
      <c r="EX86" s="195"/>
      <c r="EY86" s="195"/>
      <c r="EZ86" s="195"/>
      <c r="FA86" s="195"/>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c r="IC86" s="199"/>
      <c r="ID86" s="199"/>
      <c r="IE86" s="199"/>
      <c r="IF86" s="199"/>
      <c r="IG86" s="199"/>
      <c r="IH86" s="199"/>
      <c r="II86" s="199"/>
      <c r="IJ86" s="199"/>
      <c r="IK86" s="199"/>
      <c r="IL86" s="199"/>
      <c r="IM86" s="199"/>
      <c r="IN86" s="199"/>
      <c r="IO86" s="199"/>
      <c r="IP86" s="199"/>
      <c r="IQ86" s="199"/>
      <c r="IR86" s="199"/>
      <c r="IS86" s="199"/>
      <c r="IT86" s="199"/>
      <c r="IU86" s="199"/>
      <c r="IV86" s="199"/>
    </row>
    <row r="87" spans="1:256" s="200" customFormat="1" ht="12.75" x14ac:dyDescent="0.2">
      <c r="A87" s="191" t="str">
        <f t="shared" ref="A87:A91" si="10">IF(C87&gt;0,"x","")</f>
        <v/>
      </c>
      <c r="B87" s="146">
        <f>Stoff!B85</f>
        <v>0</v>
      </c>
      <c r="C87" s="192">
        <f t="shared" ref="C87:C91" si="11">COUNT(G87:IV87)</f>
        <v>0</v>
      </c>
      <c r="D87" s="193">
        <f t="shared" ref="D87:D91" si="12">MAXA(G87:IV87)</f>
        <v>0</v>
      </c>
      <c r="E87" s="193">
        <f t="shared" ref="E87:E91" si="13">IF(D87&gt;0,AVERAGE(G87:IV87),0)</f>
        <v>0</v>
      </c>
      <c r="F87" s="194" t="e">
        <f t="shared" ref="F87:F91" si="14">D87/MEDIAN(G87:IV87)</f>
        <v>#NUM!</v>
      </c>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c r="DD87" s="195"/>
      <c r="DE87" s="195"/>
      <c r="DF87" s="195"/>
      <c r="DG87" s="195"/>
      <c r="DH87" s="195"/>
      <c r="DI87" s="195"/>
      <c r="DJ87" s="195"/>
      <c r="DK87" s="195"/>
      <c r="DL87" s="195"/>
      <c r="DM87" s="195"/>
      <c r="DN87" s="195"/>
      <c r="DO87" s="195"/>
      <c r="DP87" s="195"/>
      <c r="DQ87" s="195"/>
      <c r="DR87" s="195"/>
      <c r="DS87" s="195"/>
      <c r="DT87" s="195"/>
      <c r="DU87" s="195"/>
      <c r="DV87" s="195"/>
      <c r="DW87" s="195"/>
      <c r="DX87" s="195"/>
      <c r="DY87" s="195"/>
      <c r="DZ87" s="195"/>
      <c r="EA87" s="195"/>
      <c r="EB87" s="195"/>
      <c r="EC87" s="195"/>
      <c r="ED87" s="195"/>
      <c r="EE87" s="195"/>
      <c r="EF87" s="195"/>
      <c r="EG87" s="195"/>
      <c r="EH87" s="195"/>
      <c r="EI87" s="195"/>
      <c r="EJ87" s="195"/>
      <c r="EK87" s="195"/>
      <c r="EL87" s="195"/>
      <c r="EM87" s="195"/>
      <c r="EN87" s="195"/>
      <c r="EO87" s="195"/>
      <c r="EP87" s="195"/>
      <c r="EQ87" s="195"/>
      <c r="ER87" s="195"/>
      <c r="ES87" s="195"/>
      <c r="ET87" s="195"/>
      <c r="EU87" s="195"/>
      <c r="EV87" s="195"/>
      <c r="EW87" s="195"/>
      <c r="EX87" s="195"/>
      <c r="EY87" s="195"/>
      <c r="EZ87" s="195"/>
      <c r="FA87" s="195"/>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c r="IC87" s="199"/>
      <c r="ID87" s="199"/>
      <c r="IE87" s="199"/>
      <c r="IF87" s="199"/>
      <c r="IG87" s="199"/>
      <c r="IH87" s="199"/>
      <c r="II87" s="199"/>
      <c r="IJ87" s="199"/>
      <c r="IK87" s="199"/>
      <c r="IL87" s="199"/>
      <c r="IM87" s="199"/>
      <c r="IN87" s="199"/>
      <c r="IO87" s="199"/>
      <c r="IP87" s="199"/>
      <c r="IQ87" s="199"/>
      <c r="IR87" s="199"/>
      <c r="IS87" s="199"/>
      <c r="IT87" s="199"/>
      <c r="IU87" s="199"/>
      <c r="IV87" s="199"/>
    </row>
    <row r="88" spans="1:256" s="200" customFormat="1" ht="12.75" x14ac:dyDescent="0.2">
      <c r="A88" s="191" t="str">
        <f t="shared" si="10"/>
        <v/>
      </c>
      <c r="B88" s="146">
        <f>Stoff!B86</f>
        <v>0</v>
      </c>
      <c r="C88" s="192">
        <f t="shared" si="11"/>
        <v>0</v>
      </c>
      <c r="D88" s="193">
        <f t="shared" si="12"/>
        <v>0</v>
      </c>
      <c r="E88" s="193">
        <f t="shared" si="13"/>
        <v>0</v>
      </c>
      <c r="F88" s="194" t="e">
        <f t="shared" si="14"/>
        <v>#NUM!</v>
      </c>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c r="CT88" s="195"/>
      <c r="CU88" s="195"/>
      <c r="CV88" s="195"/>
      <c r="CW88" s="195"/>
      <c r="CX88" s="195"/>
      <c r="CY88" s="195"/>
      <c r="CZ88" s="195"/>
      <c r="DA88" s="195"/>
      <c r="DB88" s="195"/>
      <c r="DC88" s="195"/>
      <c r="DD88" s="195"/>
      <c r="DE88" s="195"/>
      <c r="DF88" s="195"/>
      <c r="DG88" s="195"/>
      <c r="DH88" s="195"/>
      <c r="DI88" s="195"/>
      <c r="DJ88" s="195"/>
      <c r="DK88" s="195"/>
      <c r="DL88" s="195"/>
      <c r="DM88" s="195"/>
      <c r="DN88" s="195"/>
      <c r="DO88" s="195"/>
      <c r="DP88" s="195"/>
      <c r="DQ88" s="195"/>
      <c r="DR88" s="195"/>
      <c r="DS88" s="195"/>
      <c r="DT88" s="195"/>
      <c r="DU88" s="195"/>
      <c r="DV88" s="195"/>
      <c r="DW88" s="195"/>
      <c r="DX88" s="195"/>
      <c r="DY88" s="195"/>
      <c r="DZ88" s="195"/>
      <c r="EA88" s="195"/>
      <c r="EB88" s="195"/>
      <c r="EC88" s="195"/>
      <c r="ED88" s="195"/>
      <c r="EE88" s="195"/>
      <c r="EF88" s="195"/>
      <c r="EG88" s="195"/>
      <c r="EH88" s="195"/>
      <c r="EI88" s="195"/>
      <c r="EJ88" s="195"/>
      <c r="EK88" s="195"/>
      <c r="EL88" s="195"/>
      <c r="EM88" s="195"/>
      <c r="EN88" s="195"/>
      <c r="EO88" s="195"/>
      <c r="EP88" s="195"/>
      <c r="EQ88" s="195"/>
      <c r="ER88" s="195"/>
      <c r="ES88" s="195"/>
      <c r="ET88" s="195"/>
      <c r="EU88" s="195"/>
      <c r="EV88" s="195"/>
      <c r="EW88" s="195"/>
      <c r="EX88" s="195"/>
      <c r="EY88" s="195"/>
      <c r="EZ88" s="195"/>
      <c r="FA88" s="195"/>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c r="IR88" s="199"/>
      <c r="IS88" s="199"/>
      <c r="IT88" s="199"/>
      <c r="IU88" s="199"/>
      <c r="IV88" s="199"/>
    </row>
    <row r="89" spans="1:256" s="200" customFormat="1" ht="12.75" x14ac:dyDescent="0.2">
      <c r="A89" s="191" t="str">
        <f t="shared" si="10"/>
        <v/>
      </c>
      <c r="B89" s="146">
        <f>Stoff!B87</f>
        <v>0</v>
      </c>
      <c r="C89" s="192">
        <f t="shared" si="11"/>
        <v>0</v>
      </c>
      <c r="D89" s="193">
        <f t="shared" si="12"/>
        <v>0</v>
      </c>
      <c r="E89" s="193">
        <f t="shared" si="13"/>
        <v>0</v>
      </c>
      <c r="F89" s="194" t="e">
        <f t="shared" si="14"/>
        <v>#NUM!</v>
      </c>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c r="CT89" s="195"/>
      <c r="CU89" s="195"/>
      <c r="CV89" s="195"/>
      <c r="CW89" s="195"/>
      <c r="CX89" s="195"/>
      <c r="CY89" s="195"/>
      <c r="CZ89" s="195"/>
      <c r="DA89" s="195"/>
      <c r="DB89" s="195"/>
      <c r="DC89" s="195"/>
      <c r="DD89" s="195"/>
      <c r="DE89" s="195"/>
      <c r="DF89" s="195"/>
      <c r="DG89" s="195"/>
      <c r="DH89" s="195"/>
      <c r="DI89" s="195"/>
      <c r="DJ89" s="195"/>
      <c r="DK89" s="195"/>
      <c r="DL89" s="195"/>
      <c r="DM89" s="195"/>
      <c r="DN89" s="195"/>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5"/>
      <c r="EK89" s="195"/>
      <c r="EL89" s="195"/>
      <c r="EM89" s="195"/>
      <c r="EN89" s="195"/>
      <c r="EO89" s="195"/>
      <c r="EP89" s="195"/>
      <c r="EQ89" s="195"/>
      <c r="ER89" s="195"/>
      <c r="ES89" s="195"/>
      <c r="ET89" s="195"/>
      <c r="EU89" s="195"/>
      <c r="EV89" s="195"/>
      <c r="EW89" s="195"/>
      <c r="EX89" s="195"/>
      <c r="EY89" s="195"/>
      <c r="EZ89" s="195"/>
      <c r="FA89" s="195"/>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row>
    <row r="90" spans="1:256" s="200" customFormat="1" ht="12.75" x14ac:dyDescent="0.2">
      <c r="A90" s="191" t="str">
        <f t="shared" si="10"/>
        <v/>
      </c>
      <c r="B90" s="146">
        <f>Stoff!B88</f>
        <v>0</v>
      </c>
      <c r="C90" s="192">
        <f t="shared" si="11"/>
        <v>0</v>
      </c>
      <c r="D90" s="193">
        <f t="shared" si="12"/>
        <v>0</v>
      </c>
      <c r="E90" s="193">
        <f t="shared" si="13"/>
        <v>0</v>
      </c>
      <c r="F90" s="194" t="e">
        <f t="shared" si="14"/>
        <v>#NUM!</v>
      </c>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95"/>
      <c r="DO90" s="195"/>
      <c r="DP90" s="195"/>
      <c r="DQ90" s="195"/>
      <c r="DR90" s="195"/>
      <c r="DS90" s="195"/>
      <c r="DT90" s="195"/>
      <c r="DU90" s="195"/>
      <c r="DV90" s="195"/>
      <c r="DW90" s="195"/>
      <c r="DX90" s="195"/>
      <c r="DY90" s="195"/>
      <c r="DZ90" s="195"/>
      <c r="EA90" s="195"/>
      <c r="EB90" s="195"/>
      <c r="EC90" s="195"/>
      <c r="ED90" s="195"/>
      <c r="EE90" s="195"/>
      <c r="EF90" s="195"/>
      <c r="EG90" s="195"/>
      <c r="EH90" s="195"/>
      <c r="EI90" s="195"/>
      <c r="EJ90" s="195"/>
      <c r="EK90" s="195"/>
      <c r="EL90" s="195"/>
      <c r="EM90" s="195"/>
      <c r="EN90" s="195"/>
      <c r="EO90" s="195"/>
      <c r="EP90" s="195"/>
      <c r="EQ90" s="195"/>
      <c r="ER90" s="195"/>
      <c r="ES90" s="195"/>
      <c r="ET90" s="195"/>
      <c r="EU90" s="195"/>
      <c r="EV90" s="195"/>
      <c r="EW90" s="195"/>
      <c r="EX90" s="195"/>
      <c r="EY90" s="195"/>
      <c r="EZ90" s="195"/>
      <c r="FA90" s="195"/>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c r="IC90" s="199"/>
      <c r="ID90" s="199"/>
      <c r="IE90" s="199"/>
      <c r="IF90" s="199"/>
      <c r="IG90" s="199"/>
      <c r="IH90" s="199"/>
      <c r="II90" s="199"/>
      <c r="IJ90" s="199"/>
      <c r="IK90" s="199"/>
      <c r="IL90" s="199"/>
      <c r="IM90" s="199"/>
      <c r="IN90" s="199"/>
      <c r="IO90" s="199"/>
      <c r="IP90" s="199"/>
      <c r="IQ90" s="199"/>
      <c r="IR90" s="199"/>
      <c r="IS90" s="199"/>
      <c r="IT90" s="199"/>
      <c r="IU90" s="199"/>
      <c r="IV90" s="199"/>
    </row>
    <row r="91" spans="1:256" s="200" customFormat="1" ht="12.75" x14ac:dyDescent="0.2">
      <c r="A91" s="191" t="str">
        <f t="shared" si="10"/>
        <v/>
      </c>
      <c r="B91" s="146">
        <f>Stoff!B89</f>
        <v>0</v>
      </c>
      <c r="C91" s="192">
        <f t="shared" si="11"/>
        <v>0</v>
      </c>
      <c r="D91" s="193">
        <f t="shared" si="12"/>
        <v>0</v>
      </c>
      <c r="E91" s="193">
        <f t="shared" si="13"/>
        <v>0</v>
      </c>
      <c r="F91" s="194" t="e">
        <f t="shared" si="14"/>
        <v>#NUM!</v>
      </c>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c r="CT91" s="195"/>
      <c r="CU91" s="195"/>
      <c r="CV91" s="195"/>
      <c r="CW91" s="195"/>
      <c r="CX91" s="195"/>
      <c r="CY91" s="195"/>
      <c r="CZ91" s="195"/>
      <c r="DA91" s="195"/>
      <c r="DB91" s="195"/>
      <c r="DC91" s="195"/>
      <c r="DD91" s="195"/>
      <c r="DE91" s="195"/>
      <c r="DF91" s="195"/>
      <c r="DG91" s="195"/>
      <c r="DH91" s="195"/>
      <c r="DI91" s="195"/>
      <c r="DJ91" s="195"/>
      <c r="DK91" s="195"/>
      <c r="DL91" s="195"/>
      <c r="DM91" s="195"/>
      <c r="DN91" s="195"/>
      <c r="DO91" s="195"/>
      <c r="DP91" s="195"/>
      <c r="DQ91" s="195"/>
      <c r="DR91" s="195"/>
      <c r="DS91" s="195"/>
      <c r="DT91" s="195"/>
      <c r="DU91" s="195"/>
      <c r="DV91" s="195"/>
      <c r="DW91" s="195"/>
      <c r="DX91" s="195"/>
      <c r="DY91" s="195"/>
      <c r="DZ91" s="195"/>
      <c r="EA91" s="195"/>
      <c r="EB91" s="195"/>
      <c r="EC91" s="195"/>
      <c r="ED91" s="195"/>
      <c r="EE91" s="195"/>
      <c r="EF91" s="195"/>
      <c r="EG91" s="195"/>
      <c r="EH91" s="195"/>
      <c r="EI91" s="195"/>
      <c r="EJ91" s="195"/>
      <c r="EK91" s="195"/>
      <c r="EL91" s="195"/>
      <c r="EM91" s="195"/>
      <c r="EN91" s="195"/>
      <c r="EO91" s="195"/>
      <c r="EP91" s="195"/>
      <c r="EQ91" s="195"/>
      <c r="ER91" s="195"/>
      <c r="ES91" s="195"/>
      <c r="ET91" s="195"/>
      <c r="EU91" s="195"/>
      <c r="EV91" s="195"/>
      <c r="EW91" s="195"/>
      <c r="EX91" s="195"/>
      <c r="EY91" s="195"/>
      <c r="EZ91" s="195"/>
      <c r="FA91" s="195"/>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c r="IC91" s="199"/>
      <c r="ID91" s="199"/>
      <c r="IE91" s="199"/>
      <c r="IF91" s="199"/>
      <c r="IG91" s="199"/>
      <c r="IH91" s="199"/>
      <c r="II91" s="199"/>
      <c r="IJ91" s="199"/>
      <c r="IK91" s="199"/>
      <c r="IL91" s="199"/>
      <c r="IM91" s="199"/>
      <c r="IN91" s="199"/>
      <c r="IO91" s="199"/>
      <c r="IP91" s="199"/>
      <c r="IQ91" s="199"/>
      <c r="IR91" s="199"/>
      <c r="IS91" s="199"/>
      <c r="IT91" s="199"/>
      <c r="IU91" s="199"/>
      <c r="IV91" s="199"/>
    </row>
  </sheetData>
  <sheetProtection sheet="1" objects="1" scenarios="1" selectLockedCells="1"/>
  <mergeCells count="4">
    <mergeCell ref="C1:E2"/>
    <mergeCell ref="F1:F2"/>
    <mergeCell ref="G1:L2"/>
    <mergeCell ref="B2:B3"/>
  </mergeCells>
  <conditionalFormatting sqref="D4:F86">
    <cfRule type="expression" dxfId="145" priority="8" stopIfTrue="1">
      <formula>$D4=0</formula>
    </cfRule>
  </conditionalFormatting>
  <conditionalFormatting sqref="BJ4:IV37 BJ38:FA51 G4:BI51">
    <cfRule type="cellIs" dxfId="144" priority="9" stopIfTrue="1" operator="equal">
      <formula>0</formula>
    </cfRule>
  </conditionalFormatting>
  <conditionalFormatting sqref="C4:C69">
    <cfRule type="expression" dxfId="143" priority="10" stopIfTrue="1">
      <formula>C4=0</formula>
    </cfRule>
  </conditionalFormatting>
  <conditionalFormatting sqref="G52:FA69">
    <cfRule type="cellIs" dxfId="142" priority="7" stopIfTrue="1" operator="equal">
      <formula>0</formula>
    </cfRule>
  </conditionalFormatting>
  <conditionalFormatting sqref="C70:C86">
    <cfRule type="expression" dxfId="141" priority="6" stopIfTrue="1">
      <formula>C70=0</formula>
    </cfRule>
  </conditionalFormatting>
  <conditionalFormatting sqref="G70:FA86">
    <cfRule type="cellIs" dxfId="140" priority="5" stopIfTrue="1" operator="equal">
      <formula>0</formula>
    </cfRule>
  </conditionalFormatting>
  <conditionalFormatting sqref="D87:F91">
    <cfRule type="expression" dxfId="139" priority="4" stopIfTrue="1">
      <formula>$D87=0</formula>
    </cfRule>
  </conditionalFormatting>
  <conditionalFormatting sqref="C87:C91">
    <cfRule type="expression" dxfId="138" priority="3" stopIfTrue="1">
      <formula>C87=0</formula>
    </cfRule>
  </conditionalFormatting>
  <conditionalFormatting sqref="G87:FA91">
    <cfRule type="cellIs" dxfId="137" priority="2" stopIfTrue="1" operator="equal">
      <formula>0</formula>
    </cfRule>
  </conditionalFormatting>
  <conditionalFormatting sqref="B4:B91">
    <cfRule type="expression" dxfId="136" priority="1" stopIfTrue="1">
      <formula>$A4="x"</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3814F-658B-4999-A1BA-86C1278E68A2}">
  <sheetPr codeName="Ark7">
    <tabColor rgb="FFFFFF99"/>
  </sheetPr>
  <dimension ref="A1:Z89"/>
  <sheetViews>
    <sheetView workbookViewId="0">
      <pane xSplit="1" ySplit="1" topLeftCell="B2" activePane="bottomRight" state="frozen"/>
      <selection activeCell="D5" sqref="D5:D21"/>
      <selection pane="topRight" activeCell="D5" sqref="D5:D21"/>
      <selection pane="bottomLeft" activeCell="D5" sqref="D5:D21"/>
      <selection pane="bottomRight" activeCell="B2" sqref="B2"/>
    </sheetView>
  </sheetViews>
  <sheetFormatPr defaultColWidth="10.85546875" defaultRowHeight="12.75" x14ac:dyDescent="0.2"/>
  <cols>
    <col min="1" max="1" width="40.7109375" style="60" customWidth="1"/>
    <col min="2" max="12" width="13.7109375" style="60" customWidth="1"/>
    <col min="13" max="13" width="9" style="63" customWidth="1"/>
    <col min="14" max="15" width="10.7109375" style="63" customWidth="1"/>
    <col min="16" max="26" width="10.85546875" style="63"/>
    <col min="27" max="16384" width="10.85546875" style="60"/>
  </cols>
  <sheetData>
    <row r="1" spans="1:12" s="63" customFormat="1" ht="72" customHeight="1" x14ac:dyDescent="0.25">
      <c r="A1" s="278" t="s">
        <v>0</v>
      </c>
      <c r="B1" s="279" t="s">
        <v>695</v>
      </c>
      <c r="C1" s="279" t="s">
        <v>3</v>
      </c>
      <c r="D1" s="279" t="s">
        <v>619</v>
      </c>
      <c r="E1" s="288" t="s">
        <v>670</v>
      </c>
      <c r="F1" s="288" t="s">
        <v>669</v>
      </c>
      <c r="G1" s="288" t="s">
        <v>679</v>
      </c>
      <c r="H1" s="288" t="s">
        <v>671</v>
      </c>
      <c r="I1" s="288" t="s">
        <v>682</v>
      </c>
      <c r="J1" s="288" t="s">
        <v>681</v>
      </c>
      <c r="K1" s="288" t="s">
        <v>680</v>
      </c>
      <c r="L1" s="288" t="s">
        <v>678</v>
      </c>
    </row>
    <row r="2" spans="1:12" x14ac:dyDescent="0.2">
      <c r="A2" s="1" t="str">
        <f>IF(Stoff!$B2=0,"-",Stoff!$B2)</f>
        <v>Arsen</v>
      </c>
      <c r="B2" s="2">
        <f>IF(Stoff!C2="organisk",Fasefordeling!C2*'1a. Stedsspesifikk'!$D$17,Stoff!E2)</f>
        <v>6607</v>
      </c>
      <c r="C2" s="1" t="str">
        <f>IF(ISNUMBER(Stoff!F2),Stoff!F2,IF(Stoff!C2="organisk",10^(1.04* Fasefordeling!D2-0.84),"irrelevant"))</f>
        <v>irrelevant</v>
      </c>
      <c r="D2" s="1" t="str">
        <f>IF(Stoff!C2="uorganisk","irrelevant",Stoff!G2)</f>
        <v>irrelevant</v>
      </c>
      <c r="E2" s="36" t="str">
        <f>IF('1b. Kons. jord'!D4&gt;0,'1b. Kons. jord'!D4/(Fasefordeling!B2),"")</f>
        <v/>
      </c>
      <c r="F2" s="36" t="str">
        <f>IF('1c. Kons. porevann'!D4&gt;0,'1c. Kons. porevann'!D4,E2)</f>
        <v/>
      </c>
      <c r="G2" s="36" t="str">
        <f>IF('1b. Kons. jord'!E4&gt;0,'1b. Kons. jord'!E4/(Fasefordeling!B2),"")</f>
        <v/>
      </c>
      <c r="H2" s="36" t="str">
        <f>IF('1c. Kons. porevann'!E4&gt;0,'1c. Kons. porevann'!E4,G2)</f>
        <v/>
      </c>
      <c r="I2" s="36" t="str">
        <f>IF(Stoff!D2="i.r.","i.r.",IF(ISNUMBER(Fasefordeling!F2),Stoff!D2*Fasefordeling!F2,""))</f>
        <v>i.r.</v>
      </c>
      <c r="J2" s="36" t="str">
        <f>IF('1d. Kons. poregass'!D4&gt;0,'1d. Kons. poregass'!D4,I2)</f>
        <v>i.r.</v>
      </c>
      <c r="K2" s="36" t="str">
        <f>IF(Stoff!D2="i.r.","i.r.",IF(ISNUMBER(Fasefordeling!G2),Stoff!D2*Fasefordeling!G2,""))</f>
        <v>i.r.</v>
      </c>
      <c r="L2" s="36" t="str">
        <f>IF('1d. Kons. poregass'!E4&gt;0,'1d. Kons. poregass'!E4,K2)</f>
        <v>i.r.</v>
      </c>
    </row>
    <row r="3" spans="1:12" x14ac:dyDescent="0.2">
      <c r="A3" s="1" t="str">
        <f>IF(Stoff!$B3=0,"-",Stoff!$B3)</f>
        <v>Bly</v>
      </c>
      <c r="B3" s="2">
        <f>IF(Stoff!C3="organisk",Fasefordeling!C3*'1a. Stedsspesifikk'!$D$17,Stoff!E3)</f>
        <v>154882</v>
      </c>
      <c r="C3" s="1" t="str">
        <f>IF(ISNUMBER(Stoff!F3),Stoff!F3,IF(Stoff!C3="organisk",10^(1.04* Fasefordeling!D3-0.84),"irrelevant"))</f>
        <v>irrelevant</v>
      </c>
      <c r="D3" s="1" t="str">
        <f>IF(Stoff!C3="uorganisk","irrelevant",Stoff!G3)</f>
        <v>irrelevant</v>
      </c>
      <c r="E3" s="36" t="str">
        <f>IF('1b. Kons. jord'!D5&gt;0,'1b. Kons. jord'!D5/(Fasefordeling!B3),"")</f>
        <v/>
      </c>
      <c r="F3" s="36" t="str">
        <f>IF('1c. Kons. porevann'!D5&gt;0,'1c. Kons. porevann'!D5,E3)</f>
        <v/>
      </c>
      <c r="G3" s="36" t="str">
        <f>IF('1b. Kons. jord'!E5&gt;0,'1b. Kons. jord'!E5/(Fasefordeling!B3),"")</f>
        <v/>
      </c>
      <c r="H3" s="36" t="str">
        <f>IF('1c. Kons. porevann'!E5&gt;0,'1c. Kons. porevann'!E5,G3)</f>
        <v/>
      </c>
      <c r="I3" s="36" t="str">
        <f>IF(Stoff!D3="i.r.","i.r.",IF(ISNUMBER(Fasefordeling!F3),Stoff!D3*Fasefordeling!F3,""))</f>
        <v>i.r.</v>
      </c>
      <c r="J3" s="36" t="str">
        <f>IF('1d. Kons. poregass'!D5&gt;0,'1d. Kons. poregass'!D5,I3)</f>
        <v>i.r.</v>
      </c>
      <c r="K3" s="36" t="str">
        <f>IF(Stoff!D3="i.r.","i.r.",IF(ISNUMBER(Fasefordeling!G3),Stoff!D3*Fasefordeling!G3,""))</f>
        <v>i.r.</v>
      </c>
      <c r="L3" s="36" t="str">
        <f>IF('1d. Kons. poregass'!E5&gt;0,'1d. Kons. poregass'!E5,K3)</f>
        <v>i.r.</v>
      </c>
    </row>
    <row r="4" spans="1:12" x14ac:dyDescent="0.2">
      <c r="A4" s="1" t="str">
        <f>IF(Stoff!$B4=0,"-",Stoff!$B4)</f>
        <v>Kadmium</v>
      </c>
      <c r="B4" s="2">
        <f>IF(Stoff!C4="organisk",Fasefordeling!C4*'1a. Stedsspesifikk'!$D$17,Stoff!E4)</f>
        <v>130000</v>
      </c>
      <c r="C4" s="1" t="str">
        <f>IF(ISNUMBER(Stoff!F4),Stoff!F4,IF(Stoff!C4="organisk",10^(1.04* Fasefordeling!D4-0.84),"irrelevant"))</f>
        <v>irrelevant</v>
      </c>
      <c r="D4" s="1" t="str">
        <f>IF(Stoff!C4="uorganisk","irrelevant",Stoff!G4)</f>
        <v>irrelevant</v>
      </c>
      <c r="E4" s="36" t="str">
        <f>IF('1b. Kons. jord'!D6&gt;0,'1b. Kons. jord'!D6/(Fasefordeling!B4),"")</f>
        <v/>
      </c>
      <c r="F4" s="36" t="str">
        <f>IF('1c. Kons. porevann'!D6&gt;0,'1c. Kons. porevann'!D6,E4)</f>
        <v/>
      </c>
      <c r="G4" s="36" t="str">
        <f>IF('1b. Kons. jord'!E6&gt;0,'1b. Kons. jord'!E6/(Fasefordeling!B4),"")</f>
        <v/>
      </c>
      <c r="H4" s="36" t="str">
        <f>IF('1c. Kons. porevann'!E6&gt;0,'1c. Kons. porevann'!E6,G4)</f>
        <v/>
      </c>
      <c r="I4" s="36" t="str">
        <f>IF(Stoff!D4="i.r.","i.r.",IF(ISNUMBER(Fasefordeling!F4),Stoff!D4*Fasefordeling!F4,""))</f>
        <v>i.r.</v>
      </c>
      <c r="J4" s="36" t="str">
        <f>IF('1d. Kons. poregass'!D6&gt;0,'1d. Kons. poregass'!D6,I4)</f>
        <v>i.r.</v>
      </c>
      <c r="K4" s="36" t="str">
        <f>IF(Stoff!D4="i.r.","i.r.",IF(ISNUMBER(Fasefordeling!G4),Stoff!D4*Fasefordeling!G4,""))</f>
        <v>i.r.</v>
      </c>
      <c r="L4" s="36" t="str">
        <f>IF('1d. Kons. poregass'!E6&gt;0,'1d. Kons. poregass'!E6,K4)</f>
        <v>i.r.</v>
      </c>
    </row>
    <row r="5" spans="1:12" x14ac:dyDescent="0.2">
      <c r="A5" s="1" t="str">
        <f>IF(Stoff!$B5=0,"-",Stoff!$B5)</f>
        <v>Kvikksølv</v>
      </c>
      <c r="B5" s="2">
        <f>IF(Stoff!C5="organisk",Fasefordeling!C5*'1a. Stedsspesifikk'!$D$17,Stoff!E5)</f>
        <v>100000</v>
      </c>
      <c r="C5" s="1" t="str">
        <f>IF(ISNUMBER(Stoff!F5),Stoff!F5,IF(Stoff!C5="organisk",10^(1.04* Fasefordeling!D5-0.84),"irrelevant"))</f>
        <v>irrelevant</v>
      </c>
      <c r="D5" s="1" t="str">
        <f>IF(Stoff!C5="uorganisk","irrelevant",Stoff!G5)</f>
        <v>irrelevant</v>
      </c>
      <c r="E5" s="36" t="str">
        <f>IF('1b. Kons. jord'!D7&gt;0,'1b. Kons. jord'!D7/(Fasefordeling!B5),"")</f>
        <v/>
      </c>
      <c r="F5" s="36" t="str">
        <f>IF('1c. Kons. porevann'!D7&gt;0,'1c. Kons. porevann'!D7,E5)</f>
        <v/>
      </c>
      <c r="G5" s="36" t="str">
        <f>IF('1b. Kons. jord'!E7&gt;0,'1b. Kons. jord'!E7/(Fasefordeling!B5),"")</f>
        <v/>
      </c>
      <c r="H5" s="36" t="str">
        <f>IF('1c. Kons. porevann'!E7&gt;0,'1c. Kons. porevann'!E7,G5)</f>
        <v/>
      </c>
      <c r="I5" s="36" t="str">
        <f>IF(Stoff!D5="i.r.","i.r.",IF(ISNUMBER(Fasefordeling!F5),Stoff!D5*Fasefordeling!F5,""))</f>
        <v/>
      </c>
      <c r="J5" s="36" t="str">
        <f>IF('1d. Kons. poregass'!D7&gt;0,'1d. Kons. poregass'!D7,I5)</f>
        <v/>
      </c>
      <c r="K5" s="36" t="str">
        <f>IF(Stoff!D5="i.r.","i.r.",IF(ISNUMBER(Fasefordeling!G5),Stoff!D5*Fasefordeling!G5,""))</f>
        <v/>
      </c>
      <c r="L5" s="36" t="str">
        <f>IF('1d. Kons. poregass'!E7&gt;0,'1d. Kons. poregass'!E7,K5)</f>
        <v/>
      </c>
    </row>
    <row r="6" spans="1:12" x14ac:dyDescent="0.2">
      <c r="A6" s="1" t="str">
        <f>IF(Stoff!$B6=0,"-",Stoff!$B6)</f>
        <v>Kobber</v>
      </c>
      <c r="B6" s="2">
        <f>IF(Stoff!C6="organisk",Fasefordeling!C6*'1a. Stedsspesifikk'!$D$17,Stoff!E6)</f>
        <v>24409</v>
      </c>
      <c r="C6" s="1" t="str">
        <f>IF(ISNUMBER(Stoff!F6),Stoff!F6,IF(Stoff!C6="organisk",10^(1.04* Fasefordeling!D6-0.84),"irrelevant"))</f>
        <v>irrelevant</v>
      </c>
      <c r="D6" s="1" t="str">
        <f>IF(Stoff!C6="uorganisk","irrelevant",Stoff!G6)</f>
        <v>irrelevant</v>
      </c>
      <c r="E6" s="36" t="str">
        <f>IF('1b. Kons. jord'!D8&gt;0,'1b. Kons. jord'!D8/(Fasefordeling!B6),"")</f>
        <v/>
      </c>
      <c r="F6" s="36" t="str">
        <f>IF('1c. Kons. porevann'!D8&gt;0,'1c. Kons. porevann'!D8,E6)</f>
        <v/>
      </c>
      <c r="G6" s="36" t="str">
        <f>IF('1b. Kons. jord'!E8&gt;0,'1b. Kons. jord'!E8/(Fasefordeling!B6),"")</f>
        <v/>
      </c>
      <c r="H6" s="36" t="str">
        <f>IF('1c. Kons. porevann'!E8&gt;0,'1c. Kons. porevann'!E8,G6)</f>
        <v/>
      </c>
      <c r="I6" s="36" t="str">
        <f>IF(Stoff!D6="i.r.","i.r.",IF(ISNUMBER(Fasefordeling!F6),Stoff!D6*Fasefordeling!F6,""))</f>
        <v>i.r.</v>
      </c>
      <c r="J6" s="36" t="str">
        <f>IF('1d. Kons. poregass'!D8&gt;0,'1d. Kons. poregass'!D8,I6)</f>
        <v>i.r.</v>
      </c>
      <c r="K6" s="36" t="str">
        <f>IF(Stoff!D6="i.r.","i.r.",IF(ISNUMBER(Fasefordeling!G6),Stoff!D6*Fasefordeling!G6,""))</f>
        <v>i.r.</v>
      </c>
      <c r="L6" s="36" t="str">
        <f>IF('1d. Kons. poregass'!E8&gt;0,'1d. Kons. poregass'!E8,K6)</f>
        <v>i.r.</v>
      </c>
    </row>
    <row r="7" spans="1:12" x14ac:dyDescent="0.2">
      <c r="A7" s="1" t="str">
        <f>IF(Stoff!$B7=0,"-",Stoff!$B7)</f>
        <v>Sink</v>
      </c>
      <c r="B7" s="2">
        <f>IF(Stoff!C7="organisk",Fasefordeling!C7*'1a. Stedsspesifikk'!$D$17,Stoff!E7)</f>
        <v>110000</v>
      </c>
      <c r="C7" s="1" t="str">
        <f>IF(ISNUMBER(Stoff!F7),Stoff!F7,IF(Stoff!C7="organisk",10^(1.04* Fasefordeling!D7-0.84),"irrelevant"))</f>
        <v>irrelevant</v>
      </c>
      <c r="D7" s="1" t="str">
        <f>IF(Stoff!C7="uorganisk","irrelevant",Stoff!G7)</f>
        <v>irrelevant</v>
      </c>
      <c r="E7" s="36" t="str">
        <f>IF('1b. Kons. jord'!D9&gt;0,'1b. Kons. jord'!D9/(Fasefordeling!B7),"")</f>
        <v/>
      </c>
      <c r="F7" s="36" t="str">
        <f>IF('1c. Kons. porevann'!D9&gt;0,'1c. Kons. porevann'!D9,E7)</f>
        <v/>
      </c>
      <c r="G7" s="36" t="str">
        <f>IF('1b. Kons. jord'!E9&gt;0,'1b. Kons. jord'!E9/(Fasefordeling!B7),"")</f>
        <v/>
      </c>
      <c r="H7" s="36" t="str">
        <f>IF('1c. Kons. porevann'!E9&gt;0,'1c. Kons. porevann'!E9,G7)</f>
        <v/>
      </c>
      <c r="I7" s="36" t="str">
        <f>IF(Stoff!D7="i.r.","i.r.",IF(ISNUMBER(Fasefordeling!F7),Stoff!D7*Fasefordeling!F7,""))</f>
        <v>i.r.</v>
      </c>
      <c r="J7" s="36" t="str">
        <f>IF('1d. Kons. poregass'!D9&gt;0,'1d. Kons. poregass'!D9,I7)</f>
        <v>i.r.</v>
      </c>
      <c r="K7" s="36" t="str">
        <f>IF(Stoff!D7="i.r.","i.r.",IF(ISNUMBER(Fasefordeling!G7),Stoff!D7*Fasefordeling!G7,""))</f>
        <v>i.r.</v>
      </c>
      <c r="L7" s="36" t="str">
        <f>IF('1d. Kons. poregass'!E9&gt;0,'1d. Kons. poregass'!E9,K7)</f>
        <v>i.r.</v>
      </c>
    </row>
    <row r="8" spans="1:12" x14ac:dyDescent="0.2">
      <c r="A8" s="1" t="str">
        <f>IF(Stoff!$B8=0,"-",Stoff!$B8)</f>
        <v>Krom (III)</v>
      </c>
      <c r="B8" s="2">
        <f>IF(Stoff!C8="organisk",Fasefordeling!C8*'1a. Stedsspesifikk'!$D$17,Stoff!E8)</f>
        <v>11000</v>
      </c>
      <c r="C8" s="1" t="str">
        <f>IF(ISNUMBER(Stoff!F8),Stoff!F8,IF(Stoff!C8="organisk",10^(1.04* Fasefordeling!D8-0.84),"irrelevant"))</f>
        <v>irrelevant</v>
      </c>
      <c r="D8" s="1" t="str">
        <f>IF(Stoff!C8="uorganisk","irrelevant",Stoff!G8)</f>
        <v>irrelevant</v>
      </c>
      <c r="E8" s="36" t="str">
        <f>IF('1b. Kons. jord'!D10&gt;0,'1b. Kons. jord'!D10/(Fasefordeling!B8),"")</f>
        <v/>
      </c>
      <c r="F8" s="36" t="str">
        <f>IF('1c. Kons. porevann'!D10&gt;0,'1c. Kons. porevann'!D10,E8)</f>
        <v/>
      </c>
      <c r="G8" s="36" t="str">
        <f>IF('1b. Kons. jord'!E10&gt;0,'1b. Kons. jord'!E10/(Fasefordeling!B8),"")</f>
        <v/>
      </c>
      <c r="H8" s="36" t="str">
        <f>IF('1c. Kons. porevann'!E10&gt;0,'1c. Kons. porevann'!E10,G8)</f>
        <v/>
      </c>
      <c r="I8" s="36" t="str">
        <f>IF(Stoff!D8="i.r.","i.r.",IF(ISNUMBER(Fasefordeling!F8),Stoff!D8*Fasefordeling!F8,""))</f>
        <v>i.r.</v>
      </c>
      <c r="J8" s="36" t="str">
        <f>IF('1d. Kons. poregass'!D10&gt;0,'1d. Kons. poregass'!D10,I8)</f>
        <v>i.r.</v>
      </c>
      <c r="K8" s="36" t="str">
        <f>IF(Stoff!D8="i.r.","i.r.",IF(ISNUMBER(Fasefordeling!G8),Stoff!D8*Fasefordeling!G8,""))</f>
        <v>i.r.</v>
      </c>
      <c r="L8" s="36" t="str">
        <f>IF('1d. Kons. poregass'!E10&gt;0,'1d. Kons. poregass'!E10,K8)</f>
        <v>i.r.</v>
      </c>
    </row>
    <row r="9" spans="1:12" x14ac:dyDescent="0.2">
      <c r="A9" s="1" t="str">
        <f>IF(Stoff!$B9=0,"-",Stoff!$B9)</f>
        <v>Krom (VI)</v>
      </c>
      <c r="B9" s="2">
        <f>IF(Stoff!C9="organisk",Fasefordeling!C9*'1a. Stedsspesifikk'!$D$17,Stoff!E9)</f>
        <v>30</v>
      </c>
      <c r="C9" s="1" t="str">
        <f>IF(ISNUMBER(Stoff!F9),Stoff!F9,IF(Stoff!C9="organisk",10^(1.04* Fasefordeling!D9-0.84),"irrelevant"))</f>
        <v>irrelevant</v>
      </c>
      <c r="D9" s="1" t="str">
        <f>IF(Stoff!C9="uorganisk","irrelevant",Stoff!G9)</f>
        <v>irrelevant</v>
      </c>
      <c r="E9" s="36" t="str">
        <f>IF('1b. Kons. jord'!D11&gt;0,'1b. Kons. jord'!D11/(Fasefordeling!B9),"")</f>
        <v/>
      </c>
      <c r="F9" s="36" t="str">
        <f>IF('1c. Kons. porevann'!D11&gt;0,'1c. Kons. porevann'!D11,E9)</f>
        <v/>
      </c>
      <c r="G9" s="36" t="str">
        <f>IF('1b. Kons. jord'!E11&gt;0,'1b. Kons. jord'!E11/(Fasefordeling!B9),"")</f>
        <v/>
      </c>
      <c r="H9" s="36" t="str">
        <f>IF('1c. Kons. porevann'!E11&gt;0,'1c. Kons. porevann'!E11,G9)</f>
        <v/>
      </c>
      <c r="I9" s="36" t="str">
        <f>IF(Stoff!D9="i.r.","i.r.",IF(ISNUMBER(Fasefordeling!F9),Stoff!D9*Fasefordeling!F9,""))</f>
        <v>i.r.</v>
      </c>
      <c r="J9" s="36" t="str">
        <f>IF('1d. Kons. poregass'!D11&gt;0,'1d. Kons. poregass'!D11,I9)</f>
        <v>i.r.</v>
      </c>
      <c r="K9" s="36" t="str">
        <f>IF(Stoff!D9="i.r.","i.r.",IF(ISNUMBER(Fasefordeling!G9),Stoff!D9*Fasefordeling!G9,""))</f>
        <v>i.r.</v>
      </c>
      <c r="L9" s="36" t="str">
        <f>IF('1d. Kons. poregass'!E11&gt;0,'1d. Kons. poregass'!E11,K9)</f>
        <v>i.r.</v>
      </c>
    </row>
    <row r="10" spans="1:12" x14ac:dyDescent="0.2">
      <c r="A10" s="1" t="str">
        <f>IF(Stoff!$B10=0,"-",Stoff!$B10)</f>
        <v>Krom totalt (III + VI)</v>
      </c>
      <c r="B10" s="2">
        <f>IF(Stoff!C10="organisk",Fasefordeling!C10*'1a. Stedsspesifikk'!$D$17,Stoff!E10)</f>
        <v>11000</v>
      </c>
      <c r="C10" s="1" t="str">
        <f>IF(ISNUMBER(Stoff!F10),Stoff!F10,IF(Stoff!C10="organisk",10^(1.04* Fasefordeling!D10-0.84),"irrelevant"))</f>
        <v>irrelevant</v>
      </c>
      <c r="D10" s="1" t="str">
        <f>IF(Stoff!C10="uorganisk","irrelevant",Stoff!G10)</f>
        <v>irrelevant</v>
      </c>
      <c r="E10" s="36" t="str">
        <f>IF('1b. Kons. jord'!D12&gt;0,'1b. Kons. jord'!D12/(Fasefordeling!B10),"")</f>
        <v/>
      </c>
      <c r="F10" s="36" t="str">
        <f>IF('1c. Kons. porevann'!D12&gt;0,'1c. Kons. porevann'!D12,E10)</f>
        <v/>
      </c>
      <c r="G10" s="36" t="str">
        <f>IF('1b. Kons. jord'!E12&gt;0,'1b. Kons. jord'!E12/(Fasefordeling!B10),"")</f>
        <v/>
      </c>
      <c r="H10" s="36" t="str">
        <f>IF('1c. Kons. porevann'!E12&gt;0,'1c. Kons. porevann'!E12,G10)</f>
        <v/>
      </c>
      <c r="I10" s="36" t="str">
        <f>IF(Stoff!D10="i.r.","i.r.",IF(ISNUMBER(Fasefordeling!F10),Stoff!D10*Fasefordeling!F10,""))</f>
        <v>i.r.</v>
      </c>
      <c r="J10" s="36" t="str">
        <f>IF('1d. Kons. poregass'!D12&gt;0,'1d. Kons. poregass'!D12,I10)</f>
        <v>i.r.</v>
      </c>
      <c r="K10" s="36" t="str">
        <f>IF(Stoff!D10="i.r.","i.r.",IF(ISNUMBER(Fasefordeling!G10),Stoff!D10*Fasefordeling!G10,""))</f>
        <v>i.r.</v>
      </c>
      <c r="L10" s="36" t="str">
        <f>IF('1d. Kons. poregass'!E12&gt;0,'1d. Kons. poregass'!E12,K10)</f>
        <v>i.r.</v>
      </c>
    </row>
    <row r="11" spans="1:12" x14ac:dyDescent="0.2">
      <c r="A11" s="1" t="str">
        <f>IF(Stoff!$B11=0,"-",Stoff!$B11)</f>
        <v>Nikkel</v>
      </c>
      <c r="B11" s="2">
        <f>IF(Stoff!C11="organisk",Fasefordeling!C11*'1a. Stedsspesifikk'!$D$17,Stoff!E11)</f>
        <v>7079</v>
      </c>
      <c r="C11" s="1" t="str">
        <f>IF(ISNUMBER(Stoff!F11),Stoff!F11,IF(Stoff!C11="organisk",10^(1.04* Fasefordeling!D11-0.84),"irrelevant"))</f>
        <v>irrelevant</v>
      </c>
      <c r="D11" s="1" t="str">
        <f>IF(Stoff!C11="uorganisk","irrelevant",Stoff!G11)</f>
        <v>irrelevant</v>
      </c>
      <c r="E11" s="36" t="str">
        <f>IF('1b. Kons. jord'!D13&gt;0,'1b. Kons. jord'!D13/(Fasefordeling!B11),"")</f>
        <v/>
      </c>
      <c r="F11" s="36" t="str">
        <f>IF('1c. Kons. porevann'!D13&gt;0,'1c. Kons. porevann'!D13,E11)</f>
        <v/>
      </c>
      <c r="G11" s="36" t="str">
        <f>IF('1b. Kons. jord'!E13&gt;0,'1b. Kons. jord'!E13/(Fasefordeling!B11),"")</f>
        <v/>
      </c>
      <c r="H11" s="36" t="str">
        <f>IF('1c. Kons. porevann'!E13&gt;0,'1c. Kons. porevann'!E13,G11)</f>
        <v/>
      </c>
      <c r="I11" s="36" t="str">
        <f>IF(Stoff!D11="i.r.","i.r.",IF(ISNUMBER(Fasefordeling!F11),Stoff!D11*Fasefordeling!F11,""))</f>
        <v>i.r.</v>
      </c>
      <c r="J11" s="36" t="str">
        <f>IF('1d. Kons. poregass'!D13&gt;0,'1d. Kons. poregass'!D13,I11)</f>
        <v>i.r.</v>
      </c>
      <c r="K11" s="36" t="str">
        <f>IF(Stoff!D11="i.r.","i.r.",IF(ISNUMBER(Fasefordeling!G11),Stoff!D11*Fasefordeling!G11,""))</f>
        <v>i.r.</v>
      </c>
      <c r="L11" s="36" t="str">
        <f>IF('1d. Kons. poregass'!E13&gt;0,'1d. Kons. poregass'!E13,K11)</f>
        <v>i.r.</v>
      </c>
    </row>
    <row r="12" spans="1:12" x14ac:dyDescent="0.2">
      <c r="A12" s="1" t="str">
        <f>IF(Stoff!$B12=0,"-",Stoff!$B12)</f>
        <v>Cyanid fri</v>
      </c>
      <c r="B12" s="2">
        <f>IF(Stoff!C12="organisk",Fasefordeling!C12*'1a. Stedsspesifikk'!$D$17,Stoff!E12)</f>
        <v>2.7999999999999997E-2</v>
      </c>
      <c r="C12" s="1">
        <f>IF(ISNUMBER(Stoff!F12),Stoff!F12,IF(Stoff!C12="organisk",10^(1.04* Fasefordeling!D12-0.84),"irrelevant"))</f>
        <v>2.8</v>
      </c>
      <c r="D12" s="1" t="str">
        <f>IF(Stoff!C12="uorganisk","irrelevant",Stoff!G12)</f>
        <v>irrelevant</v>
      </c>
      <c r="E12" s="36" t="str">
        <f>IF('1b. Kons. jord'!D14&gt;0,'1b. Kons. jord'!D14/(Fasefordeling!B12),"")</f>
        <v/>
      </c>
      <c r="F12" s="36" t="str">
        <f>IF('1c. Kons. porevann'!D14&gt;0,'1c. Kons. porevann'!D14,E12)</f>
        <v/>
      </c>
      <c r="G12" s="36" t="str">
        <f>IF('1b. Kons. jord'!E14&gt;0,'1b. Kons. jord'!E14/(Fasefordeling!B12),"")</f>
        <v/>
      </c>
      <c r="H12" s="36" t="str">
        <f>IF('1c. Kons. porevann'!E14&gt;0,'1c. Kons. porevann'!E14,G12)</f>
        <v/>
      </c>
      <c r="I12" s="36" t="str">
        <f>IF(Stoff!D12="i.r.","i.r.",IF(ISNUMBER(Fasefordeling!F12),Stoff!D12*Fasefordeling!F12,""))</f>
        <v/>
      </c>
      <c r="J12" s="36" t="str">
        <f>IF('1d. Kons. poregass'!D14&gt;0,'1d. Kons. poregass'!D14,I12)</f>
        <v/>
      </c>
      <c r="K12" s="36" t="str">
        <f>IF(Stoff!D12="i.r.","i.r.",IF(ISNUMBER(Fasefordeling!G12),Stoff!D12*Fasefordeling!G12,""))</f>
        <v/>
      </c>
      <c r="L12" s="36" t="str">
        <f>IF('1d. Kons. poregass'!E14&gt;0,'1d. Kons. poregass'!E14,K12)</f>
        <v/>
      </c>
    </row>
    <row r="13" spans="1:12" x14ac:dyDescent="0.2">
      <c r="A13" s="1" t="str">
        <f>IF(Stoff!$B13=0,"-",Stoff!$B13)</f>
        <v>PCB CAS1336-36-3</v>
      </c>
      <c r="B13" s="2">
        <f>IF(Stoff!C13="organisk",Fasefordeling!C13*'1a. Stedsspesifikk'!$D$17,Stoff!E13)</f>
        <v>3211.19</v>
      </c>
      <c r="C13" s="1">
        <f>IF(ISNUMBER(Stoff!F13),Stoff!F13,IF(Stoff!C13="organisk",10^(1.04* Fasefordeling!D13-0.84),"irrelevant"))</f>
        <v>321119</v>
      </c>
      <c r="D13" s="1">
        <f>IF(Stoff!C13="uorganisk","irrelevant",Stoff!G13)</f>
        <v>5.7166666666666659</v>
      </c>
      <c r="E13" s="36" t="str">
        <f>IF('1b. Kons. jord'!D15&gt;0,'1b. Kons. jord'!D15/(Fasefordeling!B13),"")</f>
        <v/>
      </c>
      <c r="F13" s="36" t="str">
        <f>IF('1c. Kons. porevann'!D15&gt;0,'1c. Kons. porevann'!D15,E13)</f>
        <v/>
      </c>
      <c r="G13" s="36" t="str">
        <f>IF('1b. Kons. jord'!E15&gt;0,'1b. Kons. jord'!E15/(Fasefordeling!B13),"")</f>
        <v/>
      </c>
      <c r="H13" s="36" t="str">
        <f>IF('1c. Kons. porevann'!E15&gt;0,'1c. Kons. porevann'!E15,G13)</f>
        <v/>
      </c>
      <c r="I13" s="36" t="str">
        <f>IF(Stoff!D13="i.r.","i.r.",IF(ISNUMBER(Fasefordeling!F13),Stoff!D13*Fasefordeling!F13,""))</f>
        <v/>
      </c>
      <c r="J13" s="36" t="str">
        <f>IF('1d. Kons. poregass'!D15&gt;0,'1d. Kons. poregass'!D15,I13)</f>
        <v/>
      </c>
      <c r="K13" s="36" t="str">
        <f>IF(Stoff!D13="i.r.","i.r.",IF(ISNUMBER(Fasefordeling!G13),Stoff!D13*Fasefordeling!G13,""))</f>
        <v/>
      </c>
      <c r="L13" s="36" t="str">
        <f>IF('1d. Kons. poregass'!E15&gt;0,'1d. Kons. poregass'!E15,K13)</f>
        <v/>
      </c>
    </row>
    <row r="14" spans="1:12" x14ac:dyDescent="0.2">
      <c r="A14" s="1" t="str">
        <f>IF(Stoff!$B14=0,"-",Stoff!$B14)</f>
        <v>Lindan</v>
      </c>
      <c r="B14" s="2">
        <f>IF(Stoff!C14="organisk",Fasefordeling!C14*'1a. Stedsspesifikk'!$D$17,Stoff!E14)</f>
        <v>37.15</v>
      </c>
      <c r="C14" s="1">
        <f>IF(ISNUMBER(Stoff!F14),Stoff!F14,IF(Stoff!C14="organisk",10^(1.04* Fasefordeling!D14-0.84),"irrelevant"))</f>
        <v>3715</v>
      </c>
      <c r="D14" s="1">
        <f>IF(Stoff!C14="uorganisk","irrelevant",Stoff!G14)</f>
        <v>3.5</v>
      </c>
      <c r="E14" s="36" t="str">
        <f>IF('1b. Kons. jord'!D16&gt;0,'1b. Kons. jord'!D16/(Fasefordeling!B14),"")</f>
        <v/>
      </c>
      <c r="F14" s="36" t="str">
        <f>IF('1c. Kons. porevann'!D16&gt;0,'1c. Kons. porevann'!D16,E14)</f>
        <v/>
      </c>
      <c r="G14" s="36" t="str">
        <f>IF('1b. Kons. jord'!E16&gt;0,'1b. Kons. jord'!E16/(Fasefordeling!B14),"")</f>
        <v/>
      </c>
      <c r="H14" s="36" t="str">
        <f>IF('1c. Kons. porevann'!E16&gt;0,'1c. Kons. porevann'!E16,G14)</f>
        <v/>
      </c>
      <c r="I14" s="36" t="str">
        <f>IF(Stoff!D14="i.r.","i.r.",IF(ISNUMBER(Fasefordeling!F14),Stoff!D14*Fasefordeling!F14,""))</f>
        <v/>
      </c>
      <c r="J14" s="36" t="str">
        <f>IF('1d. Kons. poregass'!D16&gt;0,'1d. Kons. poregass'!D16,I14)</f>
        <v/>
      </c>
      <c r="K14" s="36" t="str">
        <f>IF(Stoff!D14="i.r.","i.r.",IF(ISNUMBER(Fasefordeling!G14),Stoff!D14*Fasefordeling!G14,""))</f>
        <v/>
      </c>
      <c r="L14" s="36" t="str">
        <f>IF('1d. Kons. poregass'!E16&gt;0,'1d. Kons. poregass'!E16,K14)</f>
        <v/>
      </c>
    </row>
    <row r="15" spans="1:12" x14ac:dyDescent="0.2">
      <c r="A15" s="1" t="str">
        <f>IF(Stoff!$B15=0,"-",Stoff!$B15)</f>
        <v>DDT</v>
      </c>
      <c r="B15" s="2">
        <f>IF(Stoff!C15="organisk",Fasefordeling!C15*'1a. Stedsspesifikk'!$D$17,Stoff!E15)</f>
        <v>62158.57</v>
      </c>
      <c r="C15" s="1">
        <f>IF(ISNUMBER(Stoff!F15),Stoff!F15,IF(Stoff!C15="organisk",10^(1.04* Fasefordeling!D15-0.84),"irrelevant"))</f>
        <v>6215857</v>
      </c>
      <c r="D15" s="1">
        <f>IF(Stoff!C15="uorganisk","irrelevant",Stoff!G15)</f>
        <v>6.91</v>
      </c>
      <c r="E15" s="36" t="str">
        <f>IF('1b. Kons. jord'!D17&gt;0,'1b. Kons. jord'!D17/(Fasefordeling!B15),"")</f>
        <v/>
      </c>
      <c r="F15" s="36" t="str">
        <f>IF('1c. Kons. porevann'!D17&gt;0,'1c. Kons. porevann'!D17,E15)</f>
        <v/>
      </c>
      <c r="G15" s="36" t="str">
        <f>IF('1b. Kons. jord'!E17&gt;0,'1b. Kons. jord'!E17/(Fasefordeling!B15),"")</f>
        <v/>
      </c>
      <c r="H15" s="36" t="str">
        <f>IF('1c. Kons. porevann'!E17&gt;0,'1c. Kons. porevann'!E17,G15)</f>
        <v/>
      </c>
      <c r="I15" s="36" t="str">
        <f>IF(Stoff!D15="i.r.","i.r.",IF(ISNUMBER(Fasefordeling!F15),Stoff!D15*Fasefordeling!F15,""))</f>
        <v/>
      </c>
      <c r="J15" s="36" t="str">
        <f>IF('1d. Kons. poregass'!D17&gt;0,'1d. Kons. poregass'!D17,I15)</f>
        <v/>
      </c>
      <c r="K15" s="36" t="str">
        <f>IF(Stoff!D15="i.r.","i.r.",IF(ISNUMBER(Fasefordeling!G15),Stoff!D15*Fasefordeling!G15,""))</f>
        <v/>
      </c>
      <c r="L15" s="36" t="str">
        <f>IF('1d. Kons. poregass'!E17&gt;0,'1d. Kons. poregass'!E17,K15)</f>
        <v/>
      </c>
    </row>
    <row r="16" spans="1:12" x14ac:dyDescent="0.2">
      <c r="A16" s="1" t="str">
        <f>IF(Stoff!$B16=0,"-",Stoff!$B16)</f>
        <v>Monoklorbensen</v>
      </c>
      <c r="B16" s="2">
        <f>IF(Stoff!C16="organisk",Fasefordeling!C16*'1a. Stedsspesifikk'!$D$17,Stoff!E16)</f>
        <v>3.98</v>
      </c>
      <c r="C16" s="1">
        <f>IF(ISNUMBER(Stoff!F16),Stoff!F16,IF(Stoff!C16="organisk",10^(1.04* Fasefordeling!D16-0.84),"irrelevant"))</f>
        <v>398</v>
      </c>
      <c r="D16" s="1">
        <f>IF(Stoff!C16="uorganisk","irrelevant",Stoff!G16)</f>
        <v>2.89</v>
      </c>
      <c r="E16" s="36" t="str">
        <f>IF('1b. Kons. jord'!D18&gt;0,'1b. Kons. jord'!D18/(Fasefordeling!B16),"")</f>
        <v/>
      </c>
      <c r="F16" s="36" t="str">
        <f>IF('1c. Kons. porevann'!D18&gt;0,'1c. Kons. porevann'!D18,E16)</f>
        <v/>
      </c>
      <c r="G16" s="36" t="str">
        <f>IF('1b. Kons. jord'!E18&gt;0,'1b. Kons. jord'!E18/(Fasefordeling!B16),"")</f>
        <v/>
      </c>
      <c r="H16" s="36" t="str">
        <f>IF('1c. Kons. porevann'!E18&gt;0,'1c. Kons. porevann'!E18,G16)</f>
        <v/>
      </c>
      <c r="I16" s="36" t="str">
        <f>IF(Stoff!D16="i.r.","i.r.",IF(ISNUMBER(Fasefordeling!F16),Stoff!D16*Fasefordeling!F16,""))</f>
        <v/>
      </c>
      <c r="J16" s="36" t="str">
        <f>IF('1d. Kons. poregass'!D18&gt;0,'1d. Kons. poregass'!D18,I16)</f>
        <v/>
      </c>
      <c r="K16" s="36" t="str">
        <f>IF(Stoff!D16="i.r.","i.r.",IF(ISNUMBER(Fasefordeling!G16),Stoff!D16*Fasefordeling!G16,""))</f>
        <v/>
      </c>
      <c r="L16" s="36" t="str">
        <f>IF('1d. Kons. poregass'!E18&gt;0,'1d. Kons. poregass'!E18,K16)</f>
        <v/>
      </c>
    </row>
    <row r="17" spans="1:12" x14ac:dyDescent="0.2">
      <c r="A17" s="1" t="str">
        <f>IF(Stoff!$B17=0,"-",Stoff!$B17)</f>
        <v>1,2-diklorbensen</v>
      </c>
      <c r="B17" s="2">
        <f>IF(Stoff!C17="organisk",Fasefordeling!C17*'1a. Stedsspesifikk'!$D$17,Stoff!E17)</f>
        <v>3.98</v>
      </c>
      <c r="C17" s="1">
        <f>IF(ISNUMBER(Stoff!F17),Stoff!F17,IF(Stoff!C17="organisk",10^(1.04* Fasefordeling!D17-0.84),"irrelevant"))</f>
        <v>398</v>
      </c>
      <c r="D17" s="1">
        <f>IF(Stoff!C17="uorganisk","irrelevant",Stoff!G17)</f>
        <v>3.43</v>
      </c>
      <c r="E17" s="36" t="str">
        <f>IF('1b. Kons. jord'!D19&gt;0,'1b. Kons. jord'!D19/(Fasefordeling!B17),"")</f>
        <v/>
      </c>
      <c r="F17" s="36" t="str">
        <f>IF('1c. Kons. porevann'!D19&gt;0,'1c. Kons. porevann'!D19,E17)</f>
        <v/>
      </c>
      <c r="G17" s="36" t="str">
        <f>IF('1b. Kons. jord'!E19&gt;0,'1b. Kons. jord'!E19/(Fasefordeling!B17),"")</f>
        <v/>
      </c>
      <c r="H17" s="36" t="str">
        <f>IF('1c. Kons. porevann'!E19&gt;0,'1c. Kons. porevann'!E19,G17)</f>
        <v/>
      </c>
      <c r="I17" s="36" t="str">
        <f>IF(Stoff!D17="i.r.","i.r.",IF(ISNUMBER(Fasefordeling!F17),Stoff!D17*Fasefordeling!F17,""))</f>
        <v/>
      </c>
      <c r="J17" s="36" t="str">
        <f>IF('1d. Kons. poregass'!D19&gt;0,'1d. Kons. poregass'!D19,I17)</f>
        <v/>
      </c>
      <c r="K17" s="36" t="str">
        <f>IF(Stoff!D17="i.r.","i.r.",IF(ISNUMBER(Fasefordeling!G17),Stoff!D17*Fasefordeling!G17,""))</f>
        <v/>
      </c>
      <c r="L17" s="36" t="str">
        <f>IF('1d. Kons. poregass'!E19&gt;0,'1d. Kons. poregass'!E19,K17)</f>
        <v/>
      </c>
    </row>
    <row r="18" spans="1:12" x14ac:dyDescent="0.2">
      <c r="A18" s="1" t="str">
        <f>IF(Stoff!$B18=0,"-",Stoff!$B18)</f>
        <v>1,4-diklorbensen</v>
      </c>
      <c r="B18" s="2">
        <f>IF(Stoff!C18="organisk",Fasefordeling!C18*'1a. Stedsspesifikk'!$D$17,Stoff!E18)</f>
        <v>3.72</v>
      </c>
      <c r="C18" s="1">
        <f>IF(ISNUMBER(Stoff!F18),Stoff!F18,IF(Stoff!C18="organisk",10^(1.04* Fasefordeling!D18-0.84),"irrelevant"))</f>
        <v>372</v>
      </c>
      <c r="D18" s="1">
        <f>IF(Stoff!C18="uorganisk","irrelevant",Stoff!G18)</f>
        <v>3.37</v>
      </c>
      <c r="E18" s="36" t="str">
        <f>IF('1b. Kons. jord'!D20&gt;0,'1b. Kons. jord'!D20/(Fasefordeling!B18),"")</f>
        <v/>
      </c>
      <c r="F18" s="36" t="str">
        <f>IF('1c. Kons. porevann'!D20&gt;0,'1c. Kons. porevann'!D20,E18)</f>
        <v/>
      </c>
      <c r="G18" s="36" t="str">
        <f>IF('1b. Kons. jord'!E20&gt;0,'1b. Kons. jord'!E20/(Fasefordeling!B18),"")</f>
        <v/>
      </c>
      <c r="H18" s="36" t="str">
        <f>IF('1c. Kons. porevann'!E20&gt;0,'1c. Kons. porevann'!E20,G18)</f>
        <v/>
      </c>
      <c r="I18" s="36" t="str">
        <f>IF(Stoff!D18="i.r.","i.r.",IF(ISNUMBER(Fasefordeling!F18),Stoff!D18*Fasefordeling!F18,""))</f>
        <v/>
      </c>
      <c r="J18" s="36" t="str">
        <f>IF('1d. Kons. poregass'!D20&gt;0,'1d. Kons. poregass'!D20,I18)</f>
        <v/>
      </c>
      <c r="K18" s="36" t="str">
        <f>IF(Stoff!D18="i.r.","i.r.",IF(ISNUMBER(Fasefordeling!G18),Stoff!D18*Fasefordeling!G18,""))</f>
        <v/>
      </c>
      <c r="L18" s="36" t="str">
        <f>IF('1d. Kons. poregass'!E20&gt;0,'1d. Kons. poregass'!E20,K18)</f>
        <v/>
      </c>
    </row>
    <row r="19" spans="1:12" x14ac:dyDescent="0.2">
      <c r="A19" s="1" t="str">
        <f>IF(Stoff!$B19=0,"-",Stoff!$B19)</f>
        <v>1,2,4-triklorbensen</v>
      </c>
      <c r="B19" s="2">
        <f>IF(Stoff!C19="organisk",Fasefordeling!C19*'1a. Stedsspesifikk'!$D$17,Stoff!E19)</f>
        <v>14</v>
      </c>
      <c r="C19" s="1">
        <f>IF(ISNUMBER(Stoff!F19),Stoff!F19,IF(Stoff!C19="organisk",10^(1.04* Fasefordeling!D19-0.84),"irrelevant"))</f>
        <v>1400</v>
      </c>
      <c r="D19" s="1">
        <f>IF(Stoff!C19="uorganisk","irrelevant",Stoff!G19)</f>
        <v>4.05</v>
      </c>
      <c r="E19" s="36" t="str">
        <f>IF('1b. Kons. jord'!D21&gt;0,'1b. Kons. jord'!D21/(Fasefordeling!B19),"")</f>
        <v/>
      </c>
      <c r="F19" s="36" t="str">
        <f>IF('1c. Kons. porevann'!D21&gt;0,'1c. Kons. porevann'!D21,E19)</f>
        <v/>
      </c>
      <c r="G19" s="36" t="str">
        <f>IF('1b. Kons. jord'!E21&gt;0,'1b. Kons. jord'!E21/(Fasefordeling!B19),"")</f>
        <v/>
      </c>
      <c r="H19" s="36" t="str">
        <f>IF('1c. Kons. porevann'!E21&gt;0,'1c. Kons. porevann'!E21,G19)</f>
        <v/>
      </c>
      <c r="I19" s="36" t="str">
        <f>IF(Stoff!D19="i.r.","i.r.",IF(ISNUMBER(Fasefordeling!F19),Stoff!D19*Fasefordeling!F19,""))</f>
        <v/>
      </c>
      <c r="J19" s="36" t="str">
        <f>IF('1d. Kons. poregass'!D21&gt;0,'1d. Kons. poregass'!D21,I19)</f>
        <v/>
      </c>
      <c r="K19" s="36" t="str">
        <f>IF(Stoff!D19="i.r.","i.r.",IF(ISNUMBER(Fasefordeling!G19),Stoff!D19*Fasefordeling!G19,""))</f>
        <v/>
      </c>
      <c r="L19" s="36" t="str">
        <f>IF('1d. Kons. poregass'!E21&gt;0,'1d. Kons. poregass'!E21,K19)</f>
        <v/>
      </c>
    </row>
    <row r="20" spans="1:12" x14ac:dyDescent="0.2">
      <c r="A20" s="1" t="str">
        <f>IF(Stoff!$B20=0,"-",Stoff!$B20)</f>
        <v>1,2,3-triklorbensen</v>
      </c>
      <c r="B20" s="2">
        <f>IF(Stoff!C20="organisk",Fasefordeling!C20*'1a. Stedsspesifikk'!$D$17,Stoff!E20)</f>
        <v>14</v>
      </c>
      <c r="C20" s="1">
        <f>IF(ISNUMBER(Stoff!F20),Stoff!F20,IF(Stoff!C20="organisk",10^(1.04* Fasefordeling!D20-0.84),"irrelevant"))</f>
        <v>1400</v>
      </c>
      <c r="D20" s="1">
        <f>IF(Stoff!C20="uorganisk","irrelevant",Stoff!G20)</f>
        <v>4.05</v>
      </c>
      <c r="E20" s="36" t="str">
        <f>IF('1b. Kons. jord'!D22&gt;0,'1b. Kons. jord'!D22/(Fasefordeling!B20),"")</f>
        <v/>
      </c>
      <c r="F20" s="36" t="str">
        <f>IF('1c. Kons. porevann'!D22&gt;0,'1c. Kons. porevann'!D22,E20)</f>
        <v/>
      </c>
      <c r="G20" s="36" t="str">
        <f>IF('1b. Kons. jord'!E22&gt;0,'1b. Kons. jord'!E22/(Fasefordeling!B20),"")</f>
        <v/>
      </c>
      <c r="H20" s="36" t="str">
        <f>IF('1c. Kons. porevann'!E22&gt;0,'1c. Kons. porevann'!E22,G20)</f>
        <v/>
      </c>
      <c r="I20" s="36" t="str">
        <f>IF(Stoff!D20="i.r.","i.r.",IF(ISNUMBER(Fasefordeling!F20),Stoff!D20*Fasefordeling!F20,""))</f>
        <v/>
      </c>
      <c r="J20" s="36" t="str">
        <f>IF('1d. Kons. poregass'!D22&gt;0,'1d. Kons. poregass'!D22,I20)</f>
        <v/>
      </c>
      <c r="K20" s="36" t="str">
        <f>IF(Stoff!D20="i.r.","i.r.",IF(ISNUMBER(Fasefordeling!G20),Stoff!D20*Fasefordeling!G20,""))</f>
        <v/>
      </c>
      <c r="L20" s="36" t="str">
        <f>IF('1d. Kons. poregass'!E22&gt;0,'1d. Kons. poregass'!E22,K20)</f>
        <v/>
      </c>
    </row>
    <row r="21" spans="1:12" x14ac:dyDescent="0.2">
      <c r="A21" s="1" t="str">
        <f>IF(Stoff!$B21=0,"-",Stoff!$B21)</f>
        <v>1,3,5-triklorbensen</v>
      </c>
      <c r="B21" s="2">
        <f>IF(Stoff!C21="organisk",Fasefordeling!C21*'1a. Stedsspesifikk'!$D$17,Stoff!E21)</f>
        <v>14</v>
      </c>
      <c r="C21" s="1">
        <f>IF(ISNUMBER(Stoff!F21),Stoff!F21,IF(Stoff!C21="organisk",10^(1.04* Fasefordeling!D21-0.84),"irrelevant"))</f>
        <v>1400</v>
      </c>
      <c r="D21" s="1">
        <f>IF(Stoff!C21="uorganisk","irrelevant",Stoff!G21)</f>
        <v>4.05</v>
      </c>
      <c r="E21" s="36" t="str">
        <f>IF('1b. Kons. jord'!D23&gt;0,'1b. Kons. jord'!D23/(Fasefordeling!B21),"")</f>
        <v/>
      </c>
      <c r="F21" s="36" t="str">
        <f>IF('1c. Kons. porevann'!D23&gt;0,'1c. Kons. porevann'!D23,E21)</f>
        <v/>
      </c>
      <c r="G21" s="36" t="str">
        <f>IF('1b. Kons. jord'!E23&gt;0,'1b. Kons. jord'!E23/(Fasefordeling!B21),"")</f>
        <v/>
      </c>
      <c r="H21" s="36" t="str">
        <f>IF('1c. Kons. porevann'!E23&gt;0,'1c. Kons. porevann'!E23,G21)</f>
        <v/>
      </c>
      <c r="I21" s="36" t="str">
        <f>IF(Stoff!D21="i.r.","i.r.",IF(ISNUMBER(Fasefordeling!F21),Stoff!D21*Fasefordeling!F21,""))</f>
        <v/>
      </c>
      <c r="J21" s="36" t="str">
        <f>IF('1d. Kons. poregass'!D23&gt;0,'1d. Kons. poregass'!D23,I21)</f>
        <v/>
      </c>
      <c r="K21" s="36" t="str">
        <f>IF(Stoff!D21="i.r.","i.r.",IF(ISNUMBER(Fasefordeling!G21),Stoff!D21*Fasefordeling!G21,""))</f>
        <v/>
      </c>
      <c r="L21" s="36" t="str">
        <f>IF('1d. Kons. poregass'!E23&gt;0,'1d. Kons. poregass'!E23,K21)</f>
        <v/>
      </c>
    </row>
    <row r="22" spans="1:12" x14ac:dyDescent="0.2">
      <c r="A22" s="1" t="str">
        <f>IF(Stoff!$B22=0,"-",Stoff!$B22)</f>
        <v>1,2,4,5-tetraklorbensen</v>
      </c>
      <c r="B22" s="2">
        <f>IF(Stoff!C22="organisk",Fasefordeling!C22*'1a. Stedsspesifikk'!$D$17,Stoff!E22)</f>
        <v>58.88</v>
      </c>
      <c r="C22" s="1">
        <f>IF(ISNUMBER(Stoff!F22),Stoff!F22,IF(Stoff!C22="organisk",10^(1.04* Fasefordeling!D22-0.84),"irrelevant"))</f>
        <v>5888</v>
      </c>
      <c r="D22" s="1">
        <f>IF(Stoff!C22="uorganisk","irrelevant",Stoff!G22)</f>
        <v>4.5999999999999996</v>
      </c>
      <c r="E22" s="36" t="str">
        <f>IF('1b. Kons. jord'!D24&gt;0,'1b. Kons. jord'!D24/(Fasefordeling!B22),"")</f>
        <v/>
      </c>
      <c r="F22" s="36" t="str">
        <f>IF('1c. Kons. porevann'!D24&gt;0,'1c. Kons. porevann'!D24,E22)</f>
        <v/>
      </c>
      <c r="G22" s="36" t="str">
        <f>IF('1b. Kons. jord'!E24&gt;0,'1b. Kons. jord'!E24/(Fasefordeling!B22),"")</f>
        <v/>
      </c>
      <c r="H22" s="36" t="str">
        <f>IF('1c. Kons. porevann'!E24&gt;0,'1c. Kons. porevann'!E24,G22)</f>
        <v/>
      </c>
      <c r="I22" s="36" t="str">
        <f>IF(Stoff!D22="i.r.","i.r.",IF(ISNUMBER(Fasefordeling!F22),Stoff!D22*Fasefordeling!F22,""))</f>
        <v/>
      </c>
      <c r="J22" s="36" t="str">
        <f>IF('1d. Kons. poregass'!D24&gt;0,'1d. Kons. poregass'!D24,I22)</f>
        <v/>
      </c>
      <c r="K22" s="36" t="str">
        <f>IF(Stoff!D22="i.r.","i.r.",IF(ISNUMBER(Fasefordeling!G22),Stoff!D22*Fasefordeling!G22,""))</f>
        <v/>
      </c>
      <c r="L22" s="36" t="str">
        <f>IF('1d. Kons. poregass'!E24&gt;0,'1d. Kons. poregass'!E24,K22)</f>
        <v/>
      </c>
    </row>
    <row r="23" spans="1:12" x14ac:dyDescent="0.2">
      <c r="A23" s="1" t="str">
        <f>IF(Stoff!$B23=0,"-",Stoff!$B23)</f>
        <v>Pentaklorbensen</v>
      </c>
      <c r="B23" s="2">
        <f>IF(Stoff!C23="organisk",Fasefordeling!C23*'1a. Stedsspesifikk'!$D$17,Stoff!E23)</f>
        <v>400</v>
      </c>
      <c r="C23" s="1">
        <f>IF(ISNUMBER(Stoff!F23),Stoff!F23,IF(Stoff!C23="organisk",10^(1.04* Fasefordeling!D23-0.84),"irrelevant"))</f>
        <v>40000</v>
      </c>
      <c r="D23" s="1">
        <f>IF(Stoff!C23="uorganisk","irrelevant",Stoff!G23)</f>
        <v>5.2</v>
      </c>
      <c r="E23" s="36" t="str">
        <f>IF('1b. Kons. jord'!D25&gt;0,'1b. Kons. jord'!D25/(Fasefordeling!B23),"")</f>
        <v/>
      </c>
      <c r="F23" s="36" t="str">
        <f>IF('1c. Kons. porevann'!D25&gt;0,'1c. Kons. porevann'!D25,E23)</f>
        <v/>
      </c>
      <c r="G23" s="36" t="str">
        <f>IF('1b. Kons. jord'!E25&gt;0,'1b. Kons. jord'!E25/(Fasefordeling!B23),"")</f>
        <v/>
      </c>
      <c r="H23" s="36" t="str">
        <f>IF('1c. Kons. porevann'!E25&gt;0,'1c. Kons. porevann'!E25,G23)</f>
        <v/>
      </c>
      <c r="I23" s="36" t="str">
        <f>IF(Stoff!D23="i.r.","i.r.",IF(ISNUMBER(Fasefordeling!F23),Stoff!D23*Fasefordeling!F23,""))</f>
        <v/>
      </c>
      <c r="J23" s="36" t="str">
        <f>IF('1d. Kons. poregass'!D25&gt;0,'1d. Kons. poregass'!D25,I23)</f>
        <v/>
      </c>
      <c r="K23" s="36" t="str">
        <f>IF(Stoff!D23="i.r.","i.r.",IF(ISNUMBER(Fasefordeling!G23),Stoff!D23*Fasefordeling!G23,""))</f>
        <v/>
      </c>
      <c r="L23" s="36" t="str">
        <f>IF('1d. Kons. poregass'!E25&gt;0,'1d. Kons. poregass'!E25,K23)</f>
        <v/>
      </c>
    </row>
    <row r="24" spans="1:12" x14ac:dyDescent="0.2">
      <c r="A24" s="1" t="str">
        <f>IF(Stoff!$B24=0,"-",Stoff!$B24)</f>
        <v>Heksaklorbensen</v>
      </c>
      <c r="B24" s="2">
        <f>IF(Stoff!C24="organisk",Fasefordeling!C24*'1a. Stedsspesifikk'!$D$17,Stoff!E24)</f>
        <v>1300</v>
      </c>
      <c r="C24" s="1">
        <f>IF(ISNUMBER(Stoff!F24),Stoff!F24,IF(Stoff!C24="organisk",10^(1.04* Fasefordeling!D24-0.84),"irrelevant"))</f>
        <v>130000</v>
      </c>
      <c r="D24" s="1">
        <f>IF(Stoff!C24="uorganisk","irrelevant",Stoff!G24)</f>
        <v>5.7</v>
      </c>
      <c r="E24" s="36" t="str">
        <f>IF('1b. Kons. jord'!D26&gt;0,'1b. Kons. jord'!D26/(Fasefordeling!B24),"")</f>
        <v/>
      </c>
      <c r="F24" s="36" t="str">
        <f>IF('1c. Kons. porevann'!D26&gt;0,'1c. Kons. porevann'!D26,E24)</f>
        <v/>
      </c>
      <c r="G24" s="36" t="str">
        <f>IF('1b. Kons. jord'!E26&gt;0,'1b. Kons. jord'!E26/(Fasefordeling!B24),"")</f>
        <v/>
      </c>
      <c r="H24" s="36" t="str">
        <f>IF('1c. Kons. porevann'!E26&gt;0,'1c. Kons. porevann'!E26,G24)</f>
        <v/>
      </c>
      <c r="I24" s="36" t="str">
        <f>IF(Stoff!D24="i.r.","i.r.",IF(ISNUMBER(Fasefordeling!F24),Stoff!D24*Fasefordeling!F24,""))</f>
        <v/>
      </c>
      <c r="J24" s="36" t="str">
        <f>IF('1d. Kons. poregass'!D26&gt;0,'1d. Kons. poregass'!D26,I24)</f>
        <v/>
      </c>
      <c r="K24" s="36" t="str">
        <f>IF(Stoff!D24="i.r.","i.r.",IF(ISNUMBER(Fasefordeling!G24),Stoff!D24*Fasefordeling!G24,""))</f>
        <v/>
      </c>
      <c r="L24" s="36" t="str">
        <f>IF('1d. Kons. poregass'!E26&gt;0,'1d. Kons. poregass'!E26,K24)</f>
        <v/>
      </c>
    </row>
    <row r="25" spans="1:12" x14ac:dyDescent="0.2">
      <c r="A25" s="1" t="str">
        <f>IF(Stoff!$B25=0,"-",Stoff!$B25)</f>
        <v>Diklormetan</v>
      </c>
      <c r="B25" s="2">
        <f>IF(Stoff!C25="organisk",Fasefordeling!C25*'1a. Stedsspesifikk'!$D$17,Stoff!E25)</f>
        <v>8.8000000000000009E-2</v>
      </c>
      <c r="C25" s="1">
        <f>IF(ISNUMBER(Stoff!F25),Stoff!F25,IF(Stoff!C25="organisk",10^(1.04* Fasefordeling!D25-0.84),"irrelevant"))</f>
        <v>8.8000000000000007</v>
      </c>
      <c r="D25" s="1">
        <f>IF(Stoff!C25="uorganisk","irrelevant",Stoff!G25)</f>
        <v>1.3</v>
      </c>
      <c r="E25" s="36" t="str">
        <f>IF('1b. Kons. jord'!D27&gt;0,'1b. Kons. jord'!D27/(Fasefordeling!B25),"")</f>
        <v/>
      </c>
      <c r="F25" s="36" t="str">
        <f>IF('1c. Kons. porevann'!D27&gt;0,'1c. Kons. porevann'!D27,E25)</f>
        <v/>
      </c>
      <c r="G25" s="36" t="str">
        <f>IF('1b. Kons. jord'!E27&gt;0,'1b. Kons. jord'!E27/(Fasefordeling!B25),"")</f>
        <v/>
      </c>
      <c r="H25" s="36" t="str">
        <f>IF('1c. Kons. porevann'!E27&gt;0,'1c. Kons. porevann'!E27,G25)</f>
        <v/>
      </c>
      <c r="I25" s="36" t="str">
        <f>IF(Stoff!D25="i.r.","i.r.",IF(ISNUMBER(Fasefordeling!F25),Stoff!D25*Fasefordeling!F25,""))</f>
        <v/>
      </c>
      <c r="J25" s="36" t="str">
        <f>IF('1d. Kons. poregass'!D27&gt;0,'1d. Kons. poregass'!D27,I25)</f>
        <v/>
      </c>
      <c r="K25" s="36" t="str">
        <f>IF(Stoff!D25="i.r.","i.r.",IF(ISNUMBER(Fasefordeling!G25),Stoff!D25*Fasefordeling!G25,""))</f>
        <v/>
      </c>
      <c r="L25" s="36" t="str">
        <f>IF('1d. Kons. poregass'!E27&gt;0,'1d. Kons. poregass'!E27,K25)</f>
        <v/>
      </c>
    </row>
    <row r="26" spans="1:12" x14ac:dyDescent="0.2">
      <c r="A26" s="1" t="str">
        <f>IF(Stoff!$B26=0,"-",Stoff!$B26)</f>
        <v>Triklormetan</v>
      </c>
      <c r="B26" s="2">
        <f>IF(Stoff!C26="organisk",Fasefordeling!C26*'1a. Stedsspesifikk'!$D$17,Stoff!E26)</f>
        <v>1.85</v>
      </c>
      <c r="C26" s="1">
        <f>IF(ISNUMBER(Stoff!F26),Stoff!F26,IF(Stoff!C26="organisk",10^(1.04* Fasefordeling!D26-0.84),"irrelevant"))</f>
        <v>185</v>
      </c>
      <c r="D26" s="1">
        <f>IF(Stoff!C26="uorganisk","irrelevant",Stoff!G26)</f>
        <v>1.97</v>
      </c>
      <c r="E26" s="36" t="str">
        <f>IF('1b. Kons. jord'!D28&gt;0,'1b. Kons. jord'!D28/(Fasefordeling!B26),"")</f>
        <v/>
      </c>
      <c r="F26" s="36" t="str">
        <f>IF('1c. Kons. porevann'!D28&gt;0,'1c. Kons. porevann'!D28,E26)</f>
        <v/>
      </c>
      <c r="G26" s="36" t="str">
        <f>IF('1b. Kons. jord'!E28&gt;0,'1b. Kons. jord'!E28/(Fasefordeling!B26),"")</f>
        <v/>
      </c>
      <c r="H26" s="36" t="str">
        <f>IF('1c. Kons. porevann'!E28&gt;0,'1c. Kons. porevann'!E28,G26)</f>
        <v/>
      </c>
      <c r="I26" s="36" t="str">
        <f>IF(Stoff!D26="i.r.","i.r.",IF(ISNUMBER(Fasefordeling!F26),Stoff!D26*Fasefordeling!F26,""))</f>
        <v/>
      </c>
      <c r="J26" s="36" t="str">
        <f>IF('1d. Kons. poregass'!D28&gt;0,'1d. Kons. poregass'!D28,I26)</f>
        <v/>
      </c>
      <c r="K26" s="36" t="str">
        <f>IF(Stoff!D26="i.r.","i.r.",IF(ISNUMBER(Fasefordeling!G26),Stoff!D26*Fasefordeling!G26,""))</f>
        <v/>
      </c>
      <c r="L26" s="36" t="str">
        <f>IF('1d. Kons. poregass'!E28&gt;0,'1d. Kons. poregass'!E28,K26)</f>
        <v/>
      </c>
    </row>
    <row r="27" spans="1:12" x14ac:dyDescent="0.2">
      <c r="A27" s="1" t="str">
        <f>IF(Stoff!$B27=0,"-",Stoff!$B27)</f>
        <v>Trikloreten</v>
      </c>
      <c r="B27" s="2">
        <f>IF(Stoff!C27="organisk",Fasefordeling!C27*'1a. Stedsspesifikk'!$D$17,Stoff!E27)</f>
        <v>1.41</v>
      </c>
      <c r="C27" s="1">
        <f>IF(ISNUMBER(Stoff!F27),Stoff!F27,IF(Stoff!C27="organisk",10^(1.04* Fasefordeling!D27-0.84),"irrelevant"))</f>
        <v>141</v>
      </c>
      <c r="D27" s="1">
        <f>IF(Stoff!C27="uorganisk","irrelevant",Stoff!G27)</f>
        <v>2.5299999999999998</v>
      </c>
      <c r="E27" s="36" t="str">
        <f>IF('1b. Kons. jord'!D29&gt;0,'1b. Kons. jord'!D29/(Fasefordeling!B27),"")</f>
        <v/>
      </c>
      <c r="F27" s="36" t="str">
        <f>IF('1c. Kons. porevann'!D29&gt;0,'1c. Kons. porevann'!D29,E27)</f>
        <v/>
      </c>
      <c r="G27" s="36" t="str">
        <f>IF('1b. Kons. jord'!E29&gt;0,'1b. Kons. jord'!E29/(Fasefordeling!B27),"")</f>
        <v/>
      </c>
      <c r="H27" s="36" t="str">
        <f>IF('1c. Kons. porevann'!E29&gt;0,'1c. Kons. porevann'!E29,G27)</f>
        <v/>
      </c>
      <c r="I27" s="36" t="str">
        <f>IF(Stoff!D27="i.r.","i.r.",IF(ISNUMBER(Fasefordeling!F27),Stoff!D27*Fasefordeling!F27,""))</f>
        <v/>
      </c>
      <c r="J27" s="36" t="str">
        <f>IF('1d. Kons. poregass'!D29&gt;0,'1d. Kons. poregass'!D29,I27)</f>
        <v/>
      </c>
      <c r="K27" s="36" t="str">
        <f>IF(Stoff!D27="i.r.","i.r.",IF(ISNUMBER(Fasefordeling!G27),Stoff!D27*Fasefordeling!G27,""))</f>
        <v/>
      </c>
      <c r="L27" s="36" t="str">
        <f>IF('1d. Kons. poregass'!E29&gt;0,'1d. Kons. poregass'!E29,K27)</f>
        <v/>
      </c>
    </row>
    <row r="28" spans="1:12" x14ac:dyDescent="0.2">
      <c r="A28" s="1" t="str">
        <f>IF(Stoff!$B28=0,"-",Stoff!$B28)</f>
        <v>Tetraklormetan</v>
      </c>
      <c r="B28" s="2">
        <f>IF(Stoff!C28="organisk",Fasefordeling!C28*'1a. Stedsspesifikk'!$D$17,Stoff!E28)</f>
        <v>0.84099999999999997</v>
      </c>
      <c r="C28" s="1">
        <f>IF(ISNUMBER(Stoff!F28),Stoff!F28,IF(Stoff!C28="organisk",10^(1.04* Fasefordeling!D28-0.84),"irrelevant"))</f>
        <v>84.1</v>
      </c>
      <c r="D28" s="1">
        <f>IF(Stoff!C28="uorganisk","irrelevant",Stoff!G28)</f>
        <v>2.83</v>
      </c>
      <c r="E28" s="36" t="str">
        <f>IF('1b. Kons. jord'!D30&gt;0,'1b. Kons. jord'!D30/(Fasefordeling!B28),"")</f>
        <v/>
      </c>
      <c r="F28" s="36" t="str">
        <f>IF('1c. Kons. porevann'!D30&gt;0,'1c. Kons. porevann'!D30,E28)</f>
        <v/>
      </c>
      <c r="G28" s="36" t="str">
        <f>IF('1b. Kons. jord'!E30&gt;0,'1b. Kons. jord'!E30/(Fasefordeling!B28),"")</f>
        <v/>
      </c>
      <c r="H28" s="36" t="str">
        <f>IF('1c. Kons. porevann'!E30&gt;0,'1c. Kons. porevann'!E30,G28)</f>
        <v/>
      </c>
      <c r="I28" s="36" t="str">
        <f>IF(Stoff!D28="i.r.","i.r.",IF(ISNUMBER(Fasefordeling!F28),Stoff!D28*Fasefordeling!F28,""))</f>
        <v/>
      </c>
      <c r="J28" s="36" t="str">
        <f>IF('1d. Kons. poregass'!D30&gt;0,'1d. Kons. poregass'!D30,I28)</f>
        <v/>
      </c>
      <c r="K28" s="36" t="str">
        <f>IF(Stoff!D28="i.r.","i.r.",IF(ISNUMBER(Fasefordeling!G28),Stoff!D28*Fasefordeling!G28,""))</f>
        <v/>
      </c>
      <c r="L28" s="36" t="str">
        <f>IF('1d. Kons. poregass'!E30&gt;0,'1d. Kons. poregass'!E30,K28)</f>
        <v/>
      </c>
    </row>
    <row r="29" spans="1:12" x14ac:dyDescent="0.2">
      <c r="A29" s="1" t="str">
        <f>IF(Stoff!$B29=0,"-",Stoff!$B29)</f>
        <v>Tetrakloreten</v>
      </c>
      <c r="B29" s="2">
        <f>IF(Stoff!C29="organisk",Fasefordeling!C29*'1a. Stedsspesifikk'!$D$17,Stoff!E29)</f>
        <v>1.41</v>
      </c>
      <c r="C29" s="1">
        <f>IF(ISNUMBER(Stoff!F29),Stoff!F29,IF(Stoff!C29="organisk",10^(1.04* Fasefordeling!D29-0.84),"irrelevant"))</f>
        <v>141</v>
      </c>
      <c r="D29" s="1">
        <f>IF(Stoff!C29="uorganisk","irrelevant",Stoff!G29)</f>
        <v>2.5299999999999998</v>
      </c>
      <c r="E29" s="36" t="str">
        <f>IF('1b. Kons. jord'!D31&gt;0,'1b. Kons. jord'!D31/(Fasefordeling!B29),"")</f>
        <v/>
      </c>
      <c r="F29" s="36" t="str">
        <f>IF('1c. Kons. porevann'!D31&gt;0,'1c. Kons. porevann'!D31,E29)</f>
        <v/>
      </c>
      <c r="G29" s="36" t="str">
        <f>IF('1b. Kons. jord'!E31&gt;0,'1b. Kons. jord'!E31/(Fasefordeling!B29),"")</f>
        <v/>
      </c>
      <c r="H29" s="36" t="str">
        <f>IF('1c. Kons. porevann'!E31&gt;0,'1c. Kons. porevann'!E31,G29)</f>
        <v/>
      </c>
      <c r="I29" s="36" t="str">
        <f>IF(Stoff!D29="i.r.","i.r.",IF(ISNUMBER(Fasefordeling!F29),Stoff!D29*Fasefordeling!F29,""))</f>
        <v/>
      </c>
      <c r="J29" s="36" t="str">
        <f>IF('1d. Kons. poregass'!D31&gt;0,'1d. Kons. poregass'!D31,I29)</f>
        <v/>
      </c>
      <c r="K29" s="36" t="str">
        <f>IF(Stoff!D29="i.r.","i.r.",IF(ISNUMBER(Fasefordeling!G29),Stoff!D29*Fasefordeling!G29,""))</f>
        <v/>
      </c>
      <c r="L29" s="36" t="str">
        <f>IF('1d. Kons. poregass'!E31&gt;0,'1d. Kons. poregass'!E31,K29)</f>
        <v/>
      </c>
    </row>
    <row r="30" spans="1:12" x14ac:dyDescent="0.2">
      <c r="A30" s="1" t="str">
        <f>IF(Stoff!$B30=0,"-",Stoff!$B30)</f>
        <v>1,2-dikloretan</v>
      </c>
      <c r="B30" s="2">
        <f>IF(Stoff!C30="organisk",Fasefordeling!C30*'1a. Stedsspesifikk'!$D$17,Stoff!E30)</f>
        <v>1.1599999999999999</v>
      </c>
      <c r="C30" s="1">
        <f>IF(ISNUMBER(Stoff!F30),Stoff!F30,IF(Stoff!C30="organisk",10^(1.04* Fasefordeling!D30-0.84),"irrelevant"))</f>
        <v>116</v>
      </c>
      <c r="D30" s="1">
        <f>IF(Stoff!C30="uorganisk","irrelevant",Stoff!G30)</f>
        <v>1.45</v>
      </c>
      <c r="E30" s="36" t="str">
        <f>IF('1b. Kons. jord'!D32&gt;0,'1b. Kons. jord'!D32/(Fasefordeling!B30),"")</f>
        <v/>
      </c>
      <c r="F30" s="36" t="str">
        <f>IF('1c. Kons. porevann'!D32&gt;0,'1c. Kons. porevann'!D32,E30)</f>
        <v/>
      </c>
      <c r="G30" s="36" t="str">
        <f>IF('1b. Kons. jord'!E32&gt;0,'1b. Kons. jord'!E32/(Fasefordeling!B30),"")</f>
        <v/>
      </c>
      <c r="H30" s="36" t="str">
        <f>IF('1c. Kons. porevann'!E32&gt;0,'1c. Kons. porevann'!E32,G30)</f>
        <v/>
      </c>
      <c r="I30" s="36" t="str">
        <f>IF(Stoff!D30="i.r.","i.r.",IF(ISNUMBER(Fasefordeling!F30),Stoff!D30*Fasefordeling!F30,""))</f>
        <v/>
      </c>
      <c r="J30" s="36" t="str">
        <f>IF('1d. Kons. poregass'!D32&gt;0,'1d. Kons. poregass'!D32,I30)</f>
        <v/>
      </c>
      <c r="K30" s="36" t="str">
        <f>IF(Stoff!D30="i.r.","i.r.",IF(ISNUMBER(Fasefordeling!G30),Stoff!D30*Fasefordeling!G30,""))</f>
        <v/>
      </c>
      <c r="L30" s="36" t="str">
        <f>IF('1d. Kons. poregass'!E32&gt;0,'1d. Kons. poregass'!E32,K30)</f>
        <v/>
      </c>
    </row>
    <row r="31" spans="1:12" x14ac:dyDescent="0.2">
      <c r="A31" s="1" t="str">
        <f>IF(Stoff!$B31=0,"-",Stoff!$B31)</f>
        <v>1,2-dibrometan</v>
      </c>
      <c r="B31" s="2">
        <f>IF(Stoff!C31="organisk",Fasefordeling!C31*'1a. Stedsspesifikk'!$D$17,Stoff!E31)</f>
        <v>0.40700000000000003</v>
      </c>
      <c r="C31" s="1">
        <f>IF(ISNUMBER(Stoff!F31),Stoff!F31,IF(Stoff!C31="organisk",10^(1.04* Fasefordeling!D31-0.84),"irrelevant"))</f>
        <v>40.700000000000003</v>
      </c>
      <c r="D31" s="1">
        <f>IF(Stoff!C31="uorganisk","irrelevant",Stoff!G31)</f>
        <v>1.96</v>
      </c>
      <c r="E31" s="36" t="str">
        <f>IF('1b. Kons. jord'!D33&gt;0,'1b. Kons. jord'!D33/(Fasefordeling!B31),"")</f>
        <v/>
      </c>
      <c r="F31" s="36" t="str">
        <f>IF('1c. Kons. porevann'!D33&gt;0,'1c. Kons. porevann'!D33,E31)</f>
        <v/>
      </c>
      <c r="G31" s="36" t="str">
        <f>IF('1b. Kons. jord'!E33&gt;0,'1b. Kons. jord'!E33/(Fasefordeling!B31),"")</f>
        <v/>
      </c>
      <c r="H31" s="36" t="str">
        <f>IF('1c. Kons. porevann'!E33&gt;0,'1c. Kons. porevann'!E33,G31)</f>
        <v/>
      </c>
      <c r="I31" s="36" t="str">
        <f>IF(Stoff!D31="i.r.","i.r.",IF(ISNUMBER(Fasefordeling!F31),Stoff!D31*Fasefordeling!F31,""))</f>
        <v/>
      </c>
      <c r="J31" s="36" t="str">
        <f>IF('1d. Kons. poregass'!D33&gt;0,'1d. Kons. poregass'!D33,I31)</f>
        <v/>
      </c>
      <c r="K31" s="36" t="str">
        <f>IF(Stoff!D31="i.r.","i.r.",IF(ISNUMBER(Fasefordeling!G31),Stoff!D31*Fasefordeling!G31,""))</f>
        <v/>
      </c>
      <c r="L31" s="36" t="str">
        <f>IF('1d. Kons. poregass'!E33&gt;0,'1d. Kons. poregass'!E33,K31)</f>
        <v/>
      </c>
    </row>
    <row r="32" spans="1:12" x14ac:dyDescent="0.2">
      <c r="A32" s="1" t="str">
        <f>IF(Stoff!$B32=0,"-",Stoff!$B32)</f>
        <v>1,1,1-trikloretan</v>
      </c>
      <c r="B32" s="2">
        <f>IF(Stoff!C32="organisk",Fasefordeling!C32*'1a. Stedsspesifikk'!$D$17,Stoff!E32)</f>
        <v>1.1000000000000001</v>
      </c>
      <c r="C32" s="1">
        <f>IF(ISNUMBER(Stoff!F32),Stoff!F32,IF(Stoff!C32="organisk",10^(1.04* Fasefordeling!D32-0.84),"irrelevant"))</f>
        <v>110</v>
      </c>
      <c r="D32" s="1">
        <f>IF(Stoff!C32="uorganisk","irrelevant",Stoff!G32)</f>
        <v>2.4996870826184039</v>
      </c>
      <c r="E32" s="36" t="str">
        <f>IF('1b. Kons. jord'!D34&gt;0,'1b. Kons. jord'!D34/(Fasefordeling!B32),"")</f>
        <v/>
      </c>
      <c r="F32" s="36" t="str">
        <f>IF('1c. Kons. porevann'!D34&gt;0,'1c. Kons. porevann'!D34,E32)</f>
        <v/>
      </c>
      <c r="G32" s="36" t="str">
        <f>IF('1b. Kons. jord'!E34&gt;0,'1b. Kons. jord'!E34/(Fasefordeling!B32),"")</f>
        <v/>
      </c>
      <c r="H32" s="36" t="str">
        <f>IF('1c. Kons. porevann'!E34&gt;0,'1c. Kons. porevann'!E34,G32)</f>
        <v/>
      </c>
      <c r="I32" s="36" t="str">
        <f>IF(Stoff!D32="i.r.","i.r.",IF(ISNUMBER(Fasefordeling!F32),Stoff!D32*Fasefordeling!F32,""))</f>
        <v/>
      </c>
      <c r="J32" s="36" t="str">
        <f>IF('1d. Kons. poregass'!D34&gt;0,'1d. Kons. poregass'!D34,I32)</f>
        <v/>
      </c>
      <c r="K32" s="36" t="str">
        <f>IF(Stoff!D32="i.r.","i.r.",IF(ISNUMBER(Fasefordeling!G32),Stoff!D32*Fasefordeling!G32,""))</f>
        <v/>
      </c>
      <c r="L32" s="36" t="str">
        <f>IF('1d. Kons. poregass'!E34&gt;0,'1d. Kons. poregass'!E34,K32)</f>
        <v/>
      </c>
    </row>
    <row r="33" spans="1:12" x14ac:dyDescent="0.2">
      <c r="A33" s="1" t="str">
        <f>IF(Stoff!$B33=0,"-",Stoff!$B33)</f>
        <v>1,1,2-trikloretan</v>
      </c>
      <c r="B33" s="2">
        <f>IF(Stoff!C33="organisk",Fasefordeling!C33*'1a. Stedsspesifikk'!$D$17,Stoff!E33)</f>
        <v>0.8</v>
      </c>
      <c r="C33" s="1">
        <f>IF(ISNUMBER(Stoff!F33),Stoff!F33,IF(Stoff!C33="organisk",10^(1.04* Fasefordeling!D33-0.84),"irrelevant"))</f>
        <v>80</v>
      </c>
      <c r="D33" s="1">
        <f>IF(Stoff!C33="uorganisk","irrelevant",Stoff!G33)</f>
        <v>2.27</v>
      </c>
      <c r="E33" s="36" t="str">
        <f>IF('1b. Kons. jord'!D35&gt;0,'1b. Kons. jord'!D35/(Fasefordeling!B33),"")</f>
        <v/>
      </c>
      <c r="F33" s="36" t="str">
        <f>IF('1c. Kons. porevann'!D35&gt;0,'1c. Kons. porevann'!D35,E33)</f>
        <v/>
      </c>
      <c r="G33" s="36" t="str">
        <f>IF('1b. Kons. jord'!E35&gt;0,'1b. Kons. jord'!E35/(Fasefordeling!B33),"")</f>
        <v/>
      </c>
      <c r="H33" s="36" t="str">
        <f>IF('1c. Kons. porevann'!E35&gt;0,'1c. Kons. porevann'!E35,G33)</f>
        <v/>
      </c>
      <c r="I33" s="36" t="str">
        <f>IF(Stoff!D33="i.r.","i.r.",IF(ISNUMBER(Fasefordeling!F33),Stoff!D33*Fasefordeling!F33,""))</f>
        <v/>
      </c>
      <c r="J33" s="36" t="str">
        <f>IF('1d. Kons. poregass'!D35&gt;0,'1d. Kons. poregass'!D35,I33)</f>
        <v/>
      </c>
      <c r="K33" s="36" t="str">
        <f>IF(Stoff!D33="i.r.","i.r.",IF(ISNUMBER(Fasefordeling!G33),Stoff!D33*Fasefordeling!G33,""))</f>
        <v/>
      </c>
      <c r="L33" s="36" t="str">
        <f>IF('1d. Kons. poregass'!E35&gt;0,'1d. Kons. poregass'!E35,K33)</f>
        <v/>
      </c>
    </row>
    <row r="34" spans="1:12" x14ac:dyDescent="0.2">
      <c r="A34" s="1" t="str">
        <f>IF(Stoff!$B34=0,"-",Stoff!$B34)</f>
        <v>Fenol</v>
      </c>
      <c r="B34" s="2">
        <f>IF(Stoff!C34="organisk",Fasefordeling!C34*'1a. Stedsspesifikk'!$D$17,Stoff!E34)</f>
        <v>0.3</v>
      </c>
      <c r="C34" s="1">
        <f>IF(ISNUMBER(Stoff!F34),Stoff!F34,IF(Stoff!C34="organisk",10^(1.04* Fasefordeling!D34-0.84),"irrelevant"))</f>
        <v>30</v>
      </c>
      <c r="D34" s="1">
        <f>IF(Stoff!C34="uorganisk","irrelevant",Stoff!G34)</f>
        <v>1.47</v>
      </c>
      <c r="E34" s="36" t="str">
        <f>IF('1b. Kons. jord'!D36&gt;0,'1b. Kons. jord'!D36/(Fasefordeling!B34),"")</f>
        <v/>
      </c>
      <c r="F34" s="36" t="str">
        <f>IF('1c. Kons. porevann'!D36&gt;0,'1c. Kons. porevann'!D36,E34)</f>
        <v/>
      </c>
      <c r="G34" s="36" t="str">
        <f>IF('1b. Kons. jord'!E36&gt;0,'1b. Kons. jord'!E36/(Fasefordeling!B34),"")</f>
        <v/>
      </c>
      <c r="H34" s="36" t="str">
        <f>IF('1c. Kons. porevann'!E36&gt;0,'1c. Kons. porevann'!E36,G34)</f>
        <v/>
      </c>
      <c r="I34" s="36" t="str">
        <f>IF(Stoff!D34="i.r.","i.r.",IF(ISNUMBER(Fasefordeling!F34),Stoff!D34*Fasefordeling!F34,""))</f>
        <v/>
      </c>
      <c r="J34" s="36" t="str">
        <f>IF('1d. Kons. poregass'!D36&gt;0,'1d. Kons. poregass'!D36,I34)</f>
        <v/>
      </c>
      <c r="K34" s="36" t="str">
        <f>IF(Stoff!D34="i.r.","i.r.",IF(ISNUMBER(Fasefordeling!G34),Stoff!D34*Fasefordeling!G34,""))</f>
        <v/>
      </c>
      <c r="L34" s="36" t="str">
        <f>IF('1d. Kons. poregass'!E36&gt;0,'1d. Kons. poregass'!E36,K34)</f>
        <v/>
      </c>
    </row>
    <row r="35" spans="1:12" x14ac:dyDescent="0.2">
      <c r="A35" s="1" t="str">
        <f>IF(Stoff!$B35=0,"-",Stoff!$B35)</f>
        <v>Sum mono,di,tri,tetra</v>
      </c>
      <c r="B35" s="2">
        <f>IF(Stoff!C35="organisk",Fasefordeling!C35*'1a. Stedsspesifikk'!$D$17,Stoff!E35)</f>
        <v>0.3</v>
      </c>
      <c r="C35" s="1">
        <f>IF(ISNUMBER(Stoff!F35),Stoff!F35,IF(Stoff!C35="organisk",10^(1.04* Fasefordeling!D35-0.84),"irrelevant"))</f>
        <v>30</v>
      </c>
      <c r="D35" s="1">
        <f>IF(Stoff!C35="uorganisk","irrelevant",Stoff!G35)</f>
        <v>3.7</v>
      </c>
      <c r="E35" s="36" t="str">
        <f>IF('1b. Kons. jord'!D37&gt;0,'1b. Kons. jord'!D37/(Fasefordeling!B35),"")</f>
        <v/>
      </c>
      <c r="F35" s="36" t="str">
        <f>IF('1c. Kons. porevann'!D37&gt;0,'1c. Kons. porevann'!D37,E35)</f>
        <v/>
      </c>
      <c r="G35" s="36" t="str">
        <f>IF('1b. Kons. jord'!E37&gt;0,'1b. Kons. jord'!E37/(Fasefordeling!B35),"")</f>
        <v/>
      </c>
      <c r="H35" s="36" t="str">
        <f>IF('1c. Kons. porevann'!E37&gt;0,'1c. Kons. porevann'!E37,G35)</f>
        <v/>
      </c>
      <c r="I35" s="36" t="str">
        <f>IF(Stoff!D35="i.r.","i.r.",IF(ISNUMBER(Fasefordeling!F35),Stoff!D35*Fasefordeling!F35,""))</f>
        <v/>
      </c>
      <c r="J35" s="36" t="str">
        <f>IF('1d. Kons. poregass'!D37&gt;0,'1d. Kons. poregass'!D37,I35)</f>
        <v/>
      </c>
      <c r="K35" s="36" t="str">
        <f>IF(Stoff!D35="i.r.","i.r.",IF(ISNUMBER(Fasefordeling!G35),Stoff!D35*Fasefordeling!G35,""))</f>
        <v/>
      </c>
      <c r="L35" s="36" t="str">
        <f>IF('1d. Kons. poregass'!E37&gt;0,'1d. Kons. poregass'!E37,K35)</f>
        <v/>
      </c>
    </row>
    <row r="36" spans="1:12" x14ac:dyDescent="0.2">
      <c r="A36" s="1" t="str">
        <f>IF(Stoff!$B36=0,"-",Stoff!$B36)</f>
        <v>Pentaklorfenol</v>
      </c>
      <c r="B36" s="2">
        <f>IF(Stoff!C36="organisk",Fasefordeling!C36*'1a. Stedsspesifikk'!$D$17,Stoff!E36)</f>
        <v>34</v>
      </c>
      <c r="C36" s="1">
        <f>IF(ISNUMBER(Stoff!F36),Stoff!F36,IF(Stoff!C36="organisk",10^(1.04* Fasefordeling!D36-0.84),"irrelevant"))</f>
        <v>3400</v>
      </c>
      <c r="D36" s="1">
        <f>IF(Stoff!C36="uorganisk","irrelevant",Stoff!G36)</f>
        <v>3</v>
      </c>
      <c r="E36" s="36" t="str">
        <f>IF('1b. Kons. jord'!D38&gt;0,'1b. Kons. jord'!D38/(Fasefordeling!B36),"")</f>
        <v/>
      </c>
      <c r="F36" s="36" t="str">
        <f>IF('1c. Kons. porevann'!D38&gt;0,'1c. Kons. porevann'!D38,E36)</f>
        <v/>
      </c>
      <c r="G36" s="36" t="str">
        <f>IF('1b. Kons. jord'!E38&gt;0,'1b. Kons. jord'!E38/(Fasefordeling!B36),"")</f>
        <v/>
      </c>
      <c r="H36" s="36" t="str">
        <f>IF('1c. Kons. porevann'!E38&gt;0,'1c. Kons. porevann'!E38,G36)</f>
        <v/>
      </c>
      <c r="I36" s="36" t="str">
        <f>IF(Stoff!D36="i.r.","i.r.",IF(ISNUMBER(Fasefordeling!F36),Stoff!D36*Fasefordeling!F36,""))</f>
        <v/>
      </c>
      <c r="J36" s="36" t="str">
        <f>IF('1d. Kons. poregass'!D38&gt;0,'1d. Kons. poregass'!D38,I36)</f>
        <v/>
      </c>
      <c r="K36" s="36" t="str">
        <f>IF(Stoff!D36="i.r.","i.r.",IF(ISNUMBER(Fasefordeling!G36),Stoff!D36*Fasefordeling!G36,""))</f>
        <v/>
      </c>
      <c r="L36" s="36" t="str">
        <f>IF('1d. Kons. poregass'!E38&gt;0,'1d. Kons. poregass'!E38,K36)</f>
        <v/>
      </c>
    </row>
    <row r="37" spans="1:12" x14ac:dyDescent="0.2">
      <c r="A37" s="1" t="str">
        <f>IF(Stoff!$B37=0,"-",Stoff!$B37)</f>
        <v>PAH totalt</v>
      </c>
      <c r="B37" s="2">
        <f>IF(Stoff!C37="organisk",Fasefordeling!C37*'1a. Stedsspesifikk'!$D$17,Stoff!E37)</f>
        <v>588.84</v>
      </c>
      <c r="C37" s="1">
        <f>IF(ISNUMBER(Stoff!F37),Stoff!F37,IF(Stoff!C37="organisk",10^(1.04* Fasefordeling!D37-0.84),"irrelevant"))</f>
        <v>58884</v>
      </c>
      <c r="D37" s="1">
        <f>IF(Stoff!C37="uorganisk","irrelevant",Stoff!G37)</f>
        <v>4.96</v>
      </c>
      <c r="E37" s="36" t="str">
        <f>IF('1b. Kons. jord'!D39&gt;0,'1b. Kons. jord'!D39/(Fasefordeling!B37),"")</f>
        <v/>
      </c>
      <c r="F37" s="36" t="str">
        <f>IF('1c. Kons. porevann'!D39&gt;0,'1c. Kons. porevann'!D39,E37)</f>
        <v/>
      </c>
      <c r="G37" s="36" t="str">
        <f>IF('1b. Kons. jord'!E39&gt;0,'1b. Kons. jord'!E39/(Fasefordeling!B37),"")</f>
        <v/>
      </c>
      <c r="H37" s="36" t="str">
        <f>IF('1c. Kons. porevann'!E39&gt;0,'1c. Kons. porevann'!E39,G37)</f>
        <v/>
      </c>
      <c r="I37" s="36" t="str">
        <f>IF(Stoff!D37="i.r.","i.r.",IF(ISNUMBER(Fasefordeling!F37),Stoff!D37*Fasefordeling!F37,""))</f>
        <v/>
      </c>
      <c r="J37" s="36" t="str">
        <f>IF('1d. Kons. poregass'!D39&gt;0,'1d. Kons. poregass'!D39,I37)</f>
        <v/>
      </c>
      <c r="K37" s="36" t="str">
        <f>IF(Stoff!D37="i.r.","i.r.",IF(ISNUMBER(Fasefordeling!G37),Stoff!D37*Fasefordeling!G37,""))</f>
        <v/>
      </c>
      <c r="L37" s="36" t="str">
        <f>IF('1d. Kons. poregass'!E39&gt;0,'1d. Kons. poregass'!E39,K37)</f>
        <v/>
      </c>
    </row>
    <row r="38" spans="1:12" ht="12.75" customHeight="1" x14ac:dyDescent="0.2">
      <c r="A38" s="1" t="str">
        <f>IF(Stoff!$B38=0,"-",Stoff!$B38)</f>
        <v>Naftalen</v>
      </c>
      <c r="B38" s="2">
        <f>IF(Stoff!C38="organisk",Fasefordeling!C38*'1a. Stedsspesifikk'!$D$17,Stoff!E38)</f>
        <v>13.49</v>
      </c>
      <c r="C38" s="1">
        <f>IF(ISNUMBER(Stoff!F38),Stoff!F38,IF(Stoff!C38="organisk",10^(1.04* Fasefordeling!D38-0.84),"irrelevant"))</f>
        <v>1349</v>
      </c>
      <c r="D38" s="1">
        <f>IF(Stoff!C38="uorganisk","irrelevant",Stoff!G38)</f>
        <v>3.3</v>
      </c>
      <c r="E38" s="36" t="str">
        <f>IF('1b. Kons. jord'!D40&gt;0,'1b. Kons. jord'!D40/(Fasefordeling!B38),"")</f>
        <v/>
      </c>
      <c r="F38" s="36" t="str">
        <f>IF('1c. Kons. porevann'!D40&gt;0,'1c. Kons. porevann'!D40,E38)</f>
        <v/>
      </c>
      <c r="G38" s="36" t="str">
        <f>IF('1b. Kons. jord'!E40&gt;0,'1b. Kons. jord'!E40/(Fasefordeling!B38),"")</f>
        <v/>
      </c>
      <c r="H38" s="36" t="str">
        <f>IF('1c. Kons. porevann'!E40&gt;0,'1c. Kons. porevann'!E40,G38)</f>
        <v/>
      </c>
      <c r="I38" s="36" t="str">
        <f>IF(Stoff!D38="i.r.","i.r.",IF(ISNUMBER(Fasefordeling!F38),Stoff!D38*Fasefordeling!F38,""))</f>
        <v/>
      </c>
      <c r="J38" s="36" t="str">
        <f>IF('1d. Kons. poregass'!D40&gt;0,'1d. Kons. poregass'!D40,I38)</f>
        <v/>
      </c>
      <c r="K38" s="36" t="str">
        <f>IF(Stoff!D38="i.r.","i.r.",IF(ISNUMBER(Fasefordeling!G38),Stoff!D38*Fasefordeling!G38,""))</f>
        <v/>
      </c>
      <c r="L38" s="36" t="str">
        <f>IF('1d. Kons. poregass'!E40&gt;0,'1d. Kons. poregass'!E40,K38)</f>
        <v/>
      </c>
    </row>
    <row r="39" spans="1:12" x14ac:dyDescent="0.2">
      <c r="A39" s="1" t="str">
        <f>IF(Stoff!$B39=0,"-",Stoff!$B39)</f>
        <v>Acenaftalen</v>
      </c>
      <c r="B39" s="2">
        <f>IF(Stoff!C39="organisk",Fasefordeling!C39*'1a. Stedsspesifikk'!$D$17,Stoff!E39)</f>
        <v>25.7</v>
      </c>
      <c r="C39" s="1">
        <f>IF(ISNUMBER(Stoff!F39),Stoff!F39,IF(Stoff!C39="organisk",10^(1.04* Fasefordeling!D39-0.84),"irrelevant"))</f>
        <v>2570</v>
      </c>
      <c r="D39" s="1">
        <f>IF(Stoff!C39="uorganisk","irrelevant",Stoff!G39)</f>
        <v>3.55</v>
      </c>
      <c r="E39" s="36" t="str">
        <f>IF('1b. Kons. jord'!D41&gt;0,'1b. Kons. jord'!D41/(Fasefordeling!B39),"")</f>
        <v/>
      </c>
      <c r="F39" s="36" t="str">
        <f>IF('1c. Kons. porevann'!D41&gt;0,'1c. Kons. porevann'!D41,E39)</f>
        <v/>
      </c>
      <c r="G39" s="36" t="str">
        <f>IF('1b. Kons. jord'!E41&gt;0,'1b. Kons. jord'!E41/(Fasefordeling!B39),"")</f>
        <v/>
      </c>
      <c r="H39" s="36" t="str">
        <f>IF('1c. Kons. porevann'!E41&gt;0,'1c. Kons. porevann'!E41,G39)</f>
        <v/>
      </c>
      <c r="I39" s="36" t="str">
        <f>IF(Stoff!D39="i.r.","i.r.",IF(ISNUMBER(Fasefordeling!F39),Stoff!D39*Fasefordeling!F39,""))</f>
        <v/>
      </c>
      <c r="J39" s="36" t="str">
        <f>IF('1d. Kons. poregass'!D41&gt;0,'1d. Kons. poregass'!D41,I39)</f>
        <v/>
      </c>
      <c r="K39" s="36" t="str">
        <f>IF(Stoff!D39="i.r.","i.r.",IF(ISNUMBER(Fasefordeling!G39),Stoff!D39*Fasefordeling!G39,""))</f>
        <v/>
      </c>
      <c r="L39" s="36" t="str">
        <f>IF('1d. Kons. poregass'!E41&gt;0,'1d. Kons. poregass'!E41,K39)</f>
        <v/>
      </c>
    </row>
    <row r="40" spans="1:12" x14ac:dyDescent="0.2">
      <c r="A40" s="1" t="str">
        <f>IF(Stoff!$B40=0,"-",Stoff!$B40)</f>
        <v>Acenaften</v>
      </c>
      <c r="B40" s="2">
        <f>IF(Stoff!C40="organisk",Fasefordeling!C40*'1a. Stedsspesifikk'!$D$17,Stoff!E40)</f>
        <v>51.29</v>
      </c>
      <c r="C40" s="1">
        <f>IF(ISNUMBER(Stoff!F40),Stoff!F40,IF(Stoff!C40="organisk",10^(1.04* Fasefordeling!D40-0.84),"irrelevant"))</f>
        <v>5129</v>
      </c>
      <c r="D40" s="1">
        <f>IF(Stoff!C40="uorganisk","irrelevant",Stoff!G40)</f>
        <v>3.92</v>
      </c>
      <c r="E40" s="36" t="str">
        <f>IF('1b. Kons. jord'!D42&gt;0,'1b. Kons. jord'!D42/(Fasefordeling!B40),"")</f>
        <v/>
      </c>
      <c r="F40" s="36" t="str">
        <f>IF('1c. Kons. porevann'!D42&gt;0,'1c. Kons. porevann'!D42,E40)</f>
        <v/>
      </c>
      <c r="G40" s="36" t="str">
        <f>IF('1b. Kons. jord'!E42&gt;0,'1b. Kons. jord'!E42/(Fasefordeling!B40),"")</f>
        <v/>
      </c>
      <c r="H40" s="36" t="str">
        <f>IF('1c. Kons. porevann'!E42&gt;0,'1c. Kons. porevann'!E42,G40)</f>
        <v/>
      </c>
      <c r="I40" s="36" t="str">
        <f>IF(Stoff!D40="i.r.","i.r.",IF(ISNUMBER(Fasefordeling!F40),Stoff!D40*Fasefordeling!F40,""))</f>
        <v/>
      </c>
      <c r="J40" s="36" t="str">
        <f>IF('1d. Kons. poregass'!D42&gt;0,'1d. Kons. poregass'!D42,I40)</f>
        <v/>
      </c>
      <c r="K40" s="36" t="str">
        <f>IF(Stoff!D40="i.r.","i.r.",IF(ISNUMBER(Fasefordeling!G40),Stoff!D40*Fasefordeling!G40,""))</f>
        <v/>
      </c>
      <c r="L40" s="36" t="str">
        <f>IF('1d. Kons. poregass'!E42&gt;0,'1d. Kons. poregass'!E42,K40)</f>
        <v/>
      </c>
    </row>
    <row r="41" spans="1:12" x14ac:dyDescent="0.2">
      <c r="A41" s="1" t="str">
        <f>IF(Stoff!$B41=0,"-",Stoff!$B41)</f>
        <v>Fenantren</v>
      </c>
      <c r="B41" s="2">
        <f>IF(Stoff!C41="organisk",Fasefordeling!C41*'1a. Stedsspesifikk'!$D$17,Stoff!E41)</f>
        <v>371.54</v>
      </c>
      <c r="C41" s="1">
        <f>IF(ISNUMBER(Stoff!F41),Stoff!F41,IF(Stoff!C41="organisk",10^(1.04* Fasefordeling!D41-0.84),"irrelevant"))</f>
        <v>37154</v>
      </c>
      <c r="D41" s="1">
        <f>IF(Stoff!C41="uorganisk","irrelevant",Stoff!G41)</f>
        <v>4.5019999999999998</v>
      </c>
      <c r="E41" s="36" t="str">
        <f>IF('1b. Kons. jord'!D43&gt;0,'1b. Kons. jord'!D43/(Fasefordeling!B41),"")</f>
        <v/>
      </c>
      <c r="F41" s="36" t="str">
        <f>IF('1c. Kons. porevann'!D43&gt;0,'1c. Kons. porevann'!D43,E41)</f>
        <v/>
      </c>
      <c r="G41" s="36" t="str">
        <f>IF('1b. Kons. jord'!E43&gt;0,'1b. Kons. jord'!E43/(Fasefordeling!B41),"")</f>
        <v/>
      </c>
      <c r="H41" s="36" t="str">
        <f>IF('1c. Kons. porevann'!E43&gt;0,'1c. Kons. porevann'!E43,G41)</f>
        <v/>
      </c>
      <c r="I41" s="36" t="str">
        <f>IF(Stoff!D41="i.r.","i.r.",IF(ISNUMBER(Fasefordeling!F41),Stoff!D41*Fasefordeling!F41,""))</f>
        <v/>
      </c>
      <c r="J41" s="36" t="str">
        <f>IF('1d. Kons. poregass'!D43&gt;0,'1d. Kons. poregass'!D43,I41)</f>
        <v/>
      </c>
      <c r="K41" s="36" t="str">
        <f>IF(Stoff!D41="i.r.","i.r.",IF(ISNUMBER(Fasefordeling!G41),Stoff!D41*Fasefordeling!G41,""))</f>
        <v/>
      </c>
      <c r="L41" s="36" t="str">
        <f>IF('1d. Kons. poregass'!E43&gt;0,'1d. Kons. poregass'!E43,K41)</f>
        <v/>
      </c>
    </row>
    <row r="42" spans="1:12" x14ac:dyDescent="0.2">
      <c r="A42" s="1" t="str">
        <f>IF(Stoff!$B42=0,"-",Stoff!$B42)</f>
        <v>Antracen</v>
      </c>
      <c r="B42" s="2">
        <f>IF(Stoff!C42="organisk",Fasefordeling!C42*'1a. Stedsspesifikk'!$D$17,Stoff!E42)</f>
        <v>295.12</v>
      </c>
      <c r="C42" s="1">
        <f>IF(ISNUMBER(Stoff!F42),Stoff!F42,IF(Stoff!C42="organisk",10^(1.04* Fasefordeling!D42-0.84),"irrelevant"))</f>
        <v>29512</v>
      </c>
      <c r="D42" s="1">
        <f>IF(Stoff!C42="uorganisk","irrelevant",Stoff!G42)</f>
        <v>4.68</v>
      </c>
      <c r="E42" s="36" t="str">
        <f>IF('1b. Kons. jord'!D44&gt;0,'1b. Kons. jord'!D44/(Fasefordeling!B42),"")</f>
        <v/>
      </c>
      <c r="F42" s="36" t="str">
        <f>IF('1c. Kons. porevann'!D44&gt;0,'1c. Kons. porevann'!D44,E42)</f>
        <v/>
      </c>
      <c r="G42" s="36" t="str">
        <f>IF('1b. Kons. jord'!E44&gt;0,'1b. Kons. jord'!E44/(Fasefordeling!B42),"")</f>
        <v/>
      </c>
      <c r="H42" s="36" t="str">
        <f>IF('1c. Kons. porevann'!E44&gt;0,'1c. Kons. porevann'!E44,G42)</f>
        <v/>
      </c>
      <c r="I42" s="36" t="str">
        <f>IF(Stoff!D42="i.r.","i.r.",IF(ISNUMBER(Fasefordeling!F42),Stoff!D42*Fasefordeling!F42,""))</f>
        <v/>
      </c>
      <c r="J42" s="36" t="str">
        <f>IF('1d. Kons. poregass'!D44&gt;0,'1d. Kons. poregass'!D44,I42)</f>
        <v/>
      </c>
      <c r="K42" s="36" t="str">
        <f>IF(Stoff!D42="i.r.","i.r.",IF(ISNUMBER(Fasefordeling!G42),Stoff!D42*Fasefordeling!G42,""))</f>
        <v/>
      </c>
      <c r="L42" s="36" t="str">
        <f>IF('1d. Kons. poregass'!E44&gt;0,'1d. Kons. poregass'!E44,K42)</f>
        <v/>
      </c>
    </row>
    <row r="43" spans="1:12" x14ac:dyDescent="0.2">
      <c r="A43" s="1" t="str">
        <f>IF(Stoff!$B43=0,"-",Stoff!$B43)</f>
        <v>Fluoren</v>
      </c>
      <c r="B43" s="2">
        <f>IF(Stoff!C43="organisk",Fasefordeling!C43*'1a. Stedsspesifikk'!$D$17,Stoff!E43)</f>
        <v>102.33</v>
      </c>
      <c r="C43" s="1">
        <f>IF(ISNUMBER(Stoff!F43),Stoff!F43,IF(Stoff!C43="organisk",10^(1.04* Fasefordeling!D43-0.84),"irrelevant"))</f>
        <v>10233</v>
      </c>
      <c r="D43" s="1">
        <f>IF(Stoff!C43="uorganisk","irrelevant",Stoff!G43)</f>
        <v>4.18</v>
      </c>
      <c r="E43" s="36" t="str">
        <f>IF('1b. Kons. jord'!D45&gt;0,'1b. Kons. jord'!D45/(Fasefordeling!B43),"")</f>
        <v/>
      </c>
      <c r="F43" s="36" t="str">
        <f>IF('1c. Kons. porevann'!D45&gt;0,'1c. Kons. porevann'!D45,E43)</f>
        <v/>
      </c>
      <c r="G43" s="36" t="str">
        <f>IF('1b. Kons. jord'!E45&gt;0,'1b. Kons. jord'!E45/(Fasefordeling!B43),"")</f>
        <v/>
      </c>
      <c r="H43" s="36" t="str">
        <f>IF('1c. Kons. porevann'!E45&gt;0,'1c. Kons. porevann'!E45,G43)</f>
        <v/>
      </c>
      <c r="I43" s="36" t="str">
        <f>IF(Stoff!D43="i.r.","i.r.",IF(ISNUMBER(Fasefordeling!F43),Stoff!D43*Fasefordeling!F43,""))</f>
        <v/>
      </c>
      <c r="J43" s="36" t="str">
        <f>IF('1d. Kons. poregass'!D45&gt;0,'1d. Kons. poregass'!D45,I43)</f>
        <v/>
      </c>
      <c r="K43" s="36" t="str">
        <f>IF(Stoff!D43="i.r.","i.r.",IF(ISNUMBER(Fasefordeling!G43),Stoff!D43*Fasefordeling!G43,""))</f>
        <v/>
      </c>
      <c r="L43" s="36" t="str">
        <f>IF('1d. Kons. poregass'!E45&gt;0,'1d. Kons. poregass'!E45,K43)</f>
        <v/>
      </c>
    </row>
    <row r="44" spans="1:12" x14ac:dyDescent="0.2">
      <c r="A44" s="1" t="str">
        <f>IF(Stoff!$B44=0,"-",Stoff!$B44)</f>
        <v>Fluoranten</v>
      </c>
      <c r="B44" s="2">
        <f>IF(Stoff!C44="organisk",Fasefordeling!C44*'1a. Stedsspesifikk'!$D$17,Stoff!E44)</f>
        <v>977.24</v>
      </c>
      <c r="C44" s="1">
        <f>IF(ISNUMBER(Stoff!F44),Stoff!F44,IF(Stoff!C44="organisk",10^(1.04* Fasefordeling!D44-0.84),"irrelevant"))</f>
        <v>97724</v>
      </c>
      <c r="D44" s="1">
        <f>IF(Stoff!C44="uorganisk","irrelevant",Stoff!G44)</f>
        <v>5.2</v>
      </c>
      <c r="E44" s="36" t="str">
        <f>IF('1b. Kons. jord'!D46&gt;0,'1b. Kons. jord'!D46/(Fasefordeling!B44),"")</f>
        <v/>
      </c>
      <c r="F44" s="36" t="str">
        <f>IF('1c. Kons. porevann'!D46&gt;0,'1c. Kons. porevann'!D46,E44)</f>
        <v/>
      </c>
      <c r="G44" s="36" t="str">
        <f>IF('1b. Kons. jord'!E46&gt;0,'1b. Kons. jord'!E46/(Fasefordeling!B44),"")</f>
        <v/>
      </c>
      <c r="H44" s="36" t="str">
        <f>IF('1c. Kons. porevann'!E46&gt;0,'1c. Kons. porevann'!E46,G44)</f>
        <v/>
      </c>
      <c r="I44" s="36" t="str">
        <f>IF(Stoff!D44="i.r.","i.r.",IF(ISNUMBER(Fasefordeling!F44),Stoff!D44*Fasefordeling!F44,""))</f>
        <v/>
      </c>
      <c r="J44" s="36" t="str">
        <f>IF('1d. Kons. poregass'!D46&gt;0,'1d. Kons. poregass'!D46,I44)</f>
        <v/>
      </c>
      <c r="K44" s="36" t="str">
        <f>IF(Stoff!D44="i.r.","i.r.",IF(ISNUMBER(Fasefordeling!G44),Stoff!D44*Fasefordeling!G44,""))</f>
        <v/>
      </c>
      <c r="L44" s="36" t="str">
        <f>IF('1d. Kons. poregass'!E46&gt;0,'1d. Kons. poregass'!E46,K44)</f>
        <v/>
      </c>
    </row>
    <row r="45" spans="1:12" x14ac:dyDescent="0.2">
      <c r="A45" s="1" t="str">
        <f>IF(Stoff!$B45=0,"-",Stoff!$B45)</f>
        <v>Pyrene</v>
      </c>
      <c r="B45" s="2">
        <f>IF(Stoff!C45="organisk",Fasefordeling!C45*'1a. Stedsspesifikk'!$D$17,Stoff!E45)</f>
        <v>588.84</v>
      </c>
      <c r="C45" s="1">
        <f>IF(ISNUMBER(Stoff!F45),Stoff!F45,IF(Stoff!C45="organisk",10^(1.04* Fasefordeling!D45-0.84),"irrelevant"))</f>
        <v>58884</v>
      </c>
      <c r="D45" s="1">
        <f>IF(Stoff!C45="uorganisk","irrelevant",Stoff!G45)</f>
        <v>4.96</v>
      </c>
      <c r="E45" s="36" t="str">
        <f>IF('1b. Kons. jord'!D47&gt;0,'1b. Kons. jord'!D47/(Fasefordeling!B45),"")</f>
        <v/>
      </c>
      <c r="F45" s="36" t="str">
        <f>IF('1c. Kons. porevann'!D47&gt;0,'1c. Kons. porevann'!D47,E45)</f>
        <v/>
      </c>
      <c r="G45" s="36" t="str">
        <f>IF('1b. Kons. jord'!E47&gt;0,'1b. Kons. jord'!E47/(Fasefordeling!B45),"")</f>
        <v/>
      </c>
      <c r="H45" s="36" t="str">
        <f>IF('1c. Kons. porevann'!E47&gt;0,'1c. Kons. porevann'!E47,G45)</f>
        <v/>
      </c>
      <c r="I45" s="36" t="str">
        <f>IF(Stoff!D45="i.r.","i.r.",IF(ISNUMBER(Fasefordeling!F45),Stoff!D45*Fasefordeling!F45,""))</f>
        <v/>
      </c>
      <c r="J45" s="36" t="str">
        <f>IF('1d. Kons. poregass'!D47&gt;0,'1d. Kons. poregass'!D47,I45)</f>
        <v/>
      </c>
      <c r="K45" s="36" t="str">
        <f>IF(Stoff!D45="i.r.","i.r.",IF(ISNUMBER(Fasefordeling!G45),Stoff!D45*Fasefordeling!G45,""))</f>
        <v/>
      </c>
      <c r="L45" s="36" t="str">
        <f>IF('1d. Kons. poregass'!E47&gt;0,'1d. Kons. poregass'!E47,K45)</f>
        <v/>
      </c>
    </row>
    <row r="46" spans="1:12" x14ac:dyDescent="0.2">
      <c r="A46" s="1" t="str">
        <f>IF(Stoff!$B46=0,"-",Stoff!$B46)</f>
        <v>Benzo(a)antracen</v>
      </c>
      <c r="B46" s="2">
        <f>IF(Stoff!C46="organisk",Fasefordeling!C46*'1a. Stedsspesifikk'!$D$17,Stoff!E46)</f>
        <v>5011.87</v>
      </c>
      <c r="C46" s="1">
        <f>IF(ISNUMBER(Stoff!F46),Stoff!F46,IF(Stoff!C46="organisk",10^(1.04* Fasefordeling!D46-0.84),"irrelevant"))</f>
        <v>501187</v>
      </c>
      <c r="D46" s="1">
        <f>IF(Stoff!C46="uorganisk","irrelevant",Stoff!G46)</f>
        <v>5.91</v>
      </c>
      <c r="E46" s="36" t="str">
        <f>IF('1b. Kons. jord'!D48&gt;0,'1b. Kons. jord'!D48/(Fasefordeling!B46),"")</f>
        <v/>
      </c>
      <c r="F46" s="36" t="str">
        <f>IF('1c. Kons. porevann'!D48&gt;0,'1c. Kons. porevann'!D48,E46)</f>
        <v/>
      </c>
      <c r="G46" s="36" t="str">
        <f>IF('1b. Kons. jord'!E48&gt;0,'1b. Kons. jord'!E48/(Fasefordeling!B46),"")</f>
        <v/>
      </c>
      <c r="H46" s="36" t="str">
        <f>IF('1c. Kons. porevann'!E48&gt;0,'1c. Kons. porevann'!E48,G46)</f>
        <v/>
      </c>
      <c r="I46" s="36" t="str">
        <f>IF(Stoff!D46="i.r.","i.r.",IF(ISNUMBER(Fasefordeling!F46),Stoff!D46*Fasefordeling!F46,""))</f>
        <v/>
      </c>
      <c r="J46" s="36" t="str">
        <f>IF('1d. Kons. poregass'!D48&gt;0,'1d. Kons. poregass'!D48,I46)</f>
        <v/>
      </c>
      <c r="K46" s="36" t="str">
        <f>IF(Stoff!D46="i.r.","i.r.",IF(ISNUMBER(Fasefordeling!G46),Stoff!D46*Fasefordeling!G46,""))</f>
        <v/>
      </c>
      <c r="L46" s="36" t="str">
        <f>IF('1d. Kons. poregass'!E48&gt;0,'1d. Kons. poregass'!E48,K46)</f>
        <v/>
      </c>
    </row>
    <row r="47" spans="1:12" x14ac:dyDescent="0.2">
      <c r="A47" s="1" t="str">
        <f>IF(Stoff!$B47=0,"-",Stoff!$B47)</f>
        <v>Krysen</v>
      </c>
      <c r="B47" s="2">
        <f>IF(Stoff!C47="organisk",Fasefordeling!C47*'1a. Stedsspesifikk'!$D$17,Stoff!E47)</f>
        <v>3981.07</v>
      </c>
      <c r="C47" s="1">
        <f>IF(ISNUMBER(Stoff!F47),Stoff!F47,IF(Stoff!C47="organisk",10^(1.04* Fasefordeling!D47-0.84),"irrelevant"))</f>
        <v>398107</v>
      </c>
      <c r="D47" s="1">
        <f>IF(Stoff!C47="uorganisk","irrelevant",Stoff!G47)</f>
        <v>5.81</v>
      </c>
      <c r="E47" s="36" t="str">
        <f>IF('1b. Kons. jord'!D49&gt;0,'1b. Kons. jord'!D49/(Fasefordeling!B47),"")</f>
        <v/>
      </c>
      <c r="F47" s="36" t="str">
        <f>IF('1c. Kons. porevann'!D49&gt;0,'1c. Kons. porevann'!D49,E47)</f>
        <v/>
      </c>
      <c r="G47" s="36" t="str">
        <f>IF('1b. Kons. jord'!E49&gt;0,'1b. Kons. jord'!E49/(Fasefordeling!B47),"")</f>
        <v/>
      </c>
      <c r="H47" s="36" t="str">
        <f>IF('1c. Kons. porevann'!E49&gt;0,'1c. Kons. porevann'!E49,G47)</f>
        <v/>
      </c>
      <c r="I47" s="36" t="str">
        <f>IF(Stoff!D47="i.r.","i.r.",IF(ISNUMBER(Fasefordeling!F47),Stoff!D47*Fasefordeling!F47,""))</f>
        <v/>
      </c>
      <c r="J47" s="36" t="str">
        <f>IF('1d. Kons. poregass'!D49&gt;0,'1d. Kons. poregass'!D49,I47)</f>
        <v/>
      </c>
      <c r="K47" s="36" t="str">
        <f>IF(Stoff!D47="i.r.","i.r.",IF(ISNUMBER(Fasefordeling!G47),Stoff!D47*Fasefordeling!G47,""))</f>
        <v/>
      </c>
      <c r="L47" s="36" t="str">
        <f>IF('1d. Kons. poregass'!E49&gt;0,'1d. Kons. poregass'!E49,K47)</f>
        <v/>
      </c>
    </row>
    <row r="48" spans="1:12" x14ac:dyDescent="0.2">
      <c r="A48" s="1" t="str">
        <f>IF(Stoff!$B48=0,"-",Stoff!$B48)</f>
        <v>Benzo(b)fluoranten</v>
      </c>
      <c r="B48" s="2">
        <f>IF(Stoff!C48="organisk",Fasefordeling!C48*'1a. Stedsspesifikk'!$D$17,Stoff!E48)</f>
        <v>8318.64</v>
      </c>
      <c r="C48" s="1">
        <f>IF(ISNUMBER(Stoff!F48),Stoff!F48,IF(Stoff!C48="organisk",10^(1.04* Fasefordeling!D48-0.84),"irrelevant"))</f>
        <v>831864</v>
      </c>
      <c r="D48" s="1">
        <f>IF(Stoff!C48="uorganisk","irrelevant",Stoff!G48)</f>
        <v>5.78</v>
      </c>
      <c r="E48" s="36" t="str">
        <f>IF('1b. Kons. jord'!D50&gt;0,'1b. Kons. jord'!D50/(Fasefordeling!B48),"")</f>
        <v/>
      </c>
      <c r="F48" s="36" t="str">
        <f>IF('1c. Kons. porevann'!D50&gt;0,'1c. Kons. porevann'!D50,E48)</f>
        <v/>
      </c>
      <c r="G48" s="36" t="str">
        <f>IF('1b. Kons. jord'!E50&gt;0,'1b. Kons. jord'!E50/(Fasefordeling!B48),"")</f>
        <v/>
      </c>
      <c r="H48" s="36" t="str">
        <f>IF('1c. Kons. porevann'!E50&gt;0,'1c. Kons. porevann'!E50,G48)</f>
        <v/>
      </c>
      <c r="I48" s="36" t="str">
        <f>IF(Stoff!D48="i.r.","i.r.",IF(ISNUMBER(Fasefordeling!F48),Stoff!D48*Fasefordeling!F48,""))</f>
        <v/>
      </c>
      <c r="J48" s="36" t="str">
        <f>IF('1d. Kons. poregass'!D50&gt;0,'1d. Kons. poregass'!D50,I48)</f>
        <v/>
      </c>
      <c r="K48" s="36" t="str">
        <f>IF(Stoff!D48="i.r.","i.r.",IF(ISNUMBER(Fasefordeling!G48),Stoff!D48*Fasefordeling!G48,""))</f>
        <v/>
      </c>
      <c r="L48" s="36" t="str">
        <f>IF('1d. Kons. poregass'!E50&gt;0,'1d. Kons. poregass'!E50,K48)</f>
        <v/>
      </c>
    </row>
    <row r="49" spans="1:12" x14ac:dyDescent="0.2">
      <c r="A49" s="1" t="str">
        <f>IF(Stoff!$B49=0,"-",Stoff!$B49)</f>
        <v>Benzo(k)fluoranten</v>
      </c>
      <c r="B49" s="2">
        <f>IF(Stoff!C49="organisk",Fasefordeling!C49*'1a. Stedsspesifikk'!$D$17,Stoff!E49)</f>
        <v>7943.28</v>
      </c>
      <c r="C49" s="1">
        <f>IF(ISNUMBER(Stoff!F49),Stoff!F49,IF(Stoff!C49="organisk",10^(1.04* Fasefordeling!D49-0.84),"irrelevant"))</f>
        <v>794328</v>
      </c>
      <c r="D49" s="1">
        <f>IF(Stoff!C49="uorganisk","irrelevant",Stoff!G49)</f>
        <v>6.11</v>
      </c>
      <c r="E49" s="36" t="str">
        <f>IF('1b. Kons. jord'!D51&gt;0,'1b. Kons. jord'!D51/(Fasefordeling!B49),"")</f>
        <v/>
      </c>
      <c r="F49" s="36" t="str">
        <f>IF('1c. Kons. porevann'!D51&gt;0,'1c. Kons. porevann'!D51,E49)</f>
        <v/>
      </c>
      <c r="G49" s="36" t="str">
        <f>IF('1b. Kons. jord'!E51&gt;0,'1b. Kons. jord'!E51/(Fasefordeling!B49),"")</f>
        <v/>
      </c>
      <c r="H49" s="36" t="str">
        <f>IF('1c. Kons. porevann'!E51&gt;0,'1c. Kons. porevann'!E51,G49)</f>
        <v/>
      </c>
      <c r="I49" s="36" t="str">
        <f>IF(Stoff!D49="i.r.","i.r.",IF(ISNUMBER(Fasefordeling!F49),Stoff!D49*Fasefordeling!F49,""))</f>
        <v/>
      </c>
      <c r="J49" s="36" t="str">
        <f>IF('1d. Kons. poregass'!D51&gt;0,'1d. Kons. poregass'!D51,I49)</f>
        <v/>
      </c>
      <c r="K49" s="36" t="str">
        <f>IF(Stoff!D49="i.r.","i.r.",IF(ISNUMBER(Fasefordeling!G49),Stoff!D49*Fasefordeling!G49,""))</f>
        <v/>
      </c>
      <c r="L49" s="36" t="str">
        <f>IF('1d. Kons. poregass'!E51&gt;0,'1d. Kons. poregass'!E51,K49)</f>
        <v/>
      </c>
    </row>
    <row r="50" spans="1:12" x14ac:dyDescent="0.2">
      <c r="A50" s="1" t="str">
        <f>IF(Stoff!$B50=0,"-",Stoff!$B50)</f>
        <v>Benso(a)pyren</v>
      </c>
      <c r="B50" s="2">
        <f>IF(Stoff!C50="organisk",Fasefordeling!C50*'1a. Stedsspesifikk'!$D$17,Stoff!E50)</f>
        <v>8317.64</v>
      </c>
      <c r="C50" s="1">
        <f>IF(ISNUMBER(Stoff!F50),Stoff!F50,IF(Stoff!C50="organisk",10^(1.04* Fasefordeling!D50-0.84),"irrelevant"))</f>
        <v>831764</v>
      </c>
      <c r="D50" s="1">
        <f>IF(Stoff!C50="uorganisk","irrelevant",Stoff!G50)</f>
        <v>6.11</v>
      </c>
      <c r="E50" s="36" t="str">
        <f>IF('1b. Kons. jord'!D52&gt;0,'1b. Kons. jord'!D52/(Fasefordeling!B50),"")</f>
        <v/>
      </c>
      <c r="F50" s="36" t="str">
        <f>IF('1c. Kons. porevann'!D52&gt;0,'1c. Kons. porevann'!D52,E50)</f>
        <v/>
      </c>
      <c r="G50" s="36" t="str">
        <f>IF('1b. Kons. jord'!E52&gt;0,'1b. Kons. jord'!E52/(Fasefordeling!B50),"")</f>
        <v/>
      </c>
      <c r="H50" s="36" t="str">
        <f>IF('1c. Kons. porevann'!E52&gt;0,'1c. Kons. porevann'!E52,G50)</f>
        <v/>
      </c>
      <c r="I50" s="36" t="str">
        <f>IF(Stoff!D50="i.r.","i.r.",IF(ISNUMBER(Fasefordeling!F50),Stoff!D50*Fasefordeling!F50,""))</f>
        <v/>
      </c>
      <c r="J50" s="36" t="str">
        <f>IF('1d. Kons. poregass'!D52&gt;0,'1d. Kons. poregass'!D52,I50)</f>
        <v/>
      </c>
      <c r="K50" s="36" t="str">
        <f>IF(Stoff!D50="i.r.","i.r.",IF(ISNUMBER(Fasefordeling!G50),Stoff!D50*Fasefordeling!G50,""))</f>
        <v/>
      </c>
      <c r="L50" s="36" t="str">
        <f>IF('1d. Kons. poregass'!E52&gt;0,'1d. Kons. poregass'!E52,K50)</f>
        <v/>
      </c>
    </row>
    <row r="51" spans="1:12" x14ac:dyDescent="0.2">
      <c r="A51" s="1" t="str">
        <f>IF(Stoff!$B51=0,"-",Stoff!$B51)</f>
        <v>Indeno(1,2,3-cd)pyren</v>
      </c>
      <c r="B51" s="2">
        <f>IF(Stoff!C51="organisk",Fasefordeling!C51*'1a. Stedsspesifikk'!$D$17,Stoff!E51)</f>
        <v>23442.29</v>
      </c>
      <c r="C51" s="1">
        <f>IF(ISNUMBER(Stoff!F51),Stoff!F51,IF(Stoff!C51="organisk",10^(1.04* Fasefordeling!D51-0.84),"irrelevant"))</f>
        <v>2344229</v>
      </c>
      <c r="D51" s="1">
        <f>IF(Stoff!C51="uorganisk","irrelevant",Stoff!G51)</f>
        <v>6.7</v>
      </c>
      <c r="E51" s="36" t="str">
        <f>IF('1b. Kons. jord'!D53&gt;0,'1b. Kons. jord'!D53/(Fasefordeling!B51),"")</f>
        <v/>
      </c>
      <c r="F51" s="36" t="str">
        <f>IF('1c. Kons. porevann'!D53&gt;0,'1c. Kons. porevann'!D53,E51)</f>
        <v/>
      </c>
      <c r="G51" s="36" t="str">
        <f>IF('1b. Kons. jord'!E53&gt;0,'1b. Kons. jord'!E53/(Fasefordeling!B51),"")</f>
        <v/>
      </c>
      <c r="H51" s="36" t="str">
        <f>IF('1c. Kons. porevann'!E53&gt;0,'1c. Kons. porevann'!E53,G51)</f>
        <v/>
      </c>
      <c r="I51" s="36" t="str">
        <f>IF(Stoff!D51="i.r.","i.r.",IF(ISNUMBER(Fasefordeling!F51),Stoff!D51*Fasefordeling!F51,""))</f>
        <v/>
      </c>
      <c r="J51" s="36" t="str">
        <f>IF('1d. Kons. poregass'!D53&gt;0,'1d. Kons. poregass'!D53,I51)</f>
        <v/>
      </c>
      <c r="K51" s="36" t="str">
        <f>IF(Stoff!D51="i.r.","i.r.",IF(ISNUMBER(Fasefordeling!G51),Stoff!D51*Fasefordeling!G51,""))</f>
        <v/>
      </c>
      <c r="L51" s="36" t="str">
        <f>IF('1d. Kons. poregass'!E53&gt;0,'1d. Kons. poregass'!E53,K51)</f>
        <v/>
      </c>
    </row>
    <row r="52" spans="1:12" x14ac:dyDescent="0.2">
      <c r="A52" s="1" t="str">
        <f>IF(Stoff!$B52=0,"-",Stoff!$B52)</f>
        <v>Dibenzo(a,h)antracen</v>
      </c>
      <c r="B52" s="2">
        <f>IF(Stoff!C52="organisk",Fasefordeling!C52*'1a. Stedsspesifikk'!$D$17,Stoff!E52)</f>
        <v>19498.45</v>
      </c>
      <c r="C52" s="1">
        <f>IF(ISNUMBER(Stoff!F52),Stoff!F52,IF(Stoff!C52="organisk",10^(1.04* Fasefordeling!D52-0.84),"irrelevant"))</f>
        <v>1949845</v>
      </c>
      <c r="D52" s="1">
        <f>IF(Stoff!C52="uorganisk","irrelevant",Stoff!G52)</f>
        <v>6.55</v>
      </c>
      <c r="E52" s="36" t="str">
        <f>IF('1b. Kons. jord'!D54&gt;0,'1b. Kons. jord'!D54/(Fasefordeling!B52),"")</f>
        <v/>
      </c>
      <c r="F52" s="36" t="str">
        <f>IF('1c. Kons. porevann'!D54&gt;0,'1c. Kons. porevann'!D54,E52)</f>
        <v/>
      </c>
      <c r="G52" s="36" t="str">
        <f>IF('1b. Kons. jord'!E54&gt;0,'1b. Kons. jord'!E54/(Fasefordeling!B52),"")</f>
        <v/>
      </c>
      <c r="H52" s="36" t="str">
        <f>IF('1c. Kons. porevann'!E54&gt;0,'1c. Kons. porevann'!E54,G52)</f>
        <v/>
      </c>
      <c r="I52" s="36" t="str">
        <f>IF(Stoff!D52="i.r.","i.r.",IF(ISNUMBER(Fasefordeling!F52),Stoff!D52*Fasefordeling!F52,""))</f>
        <v/>
      </c>
      <c r="J52" s="36" t="str">
        <f>IF('1d. Kons. poregass'!D54&gt;0,'1d. Kons. poregass'!D54,I52)</f>
        <v/>
      </c>
      <c r="K52" s="36" t="str">
        <f>IF(Stoff!D52="i.r.","i.r.",IF(ISNUMBER(Fasefordeling!G52),Stoff!D52*Fasefordeling!G52,""))</f>
        <v/>
      </c>
      <c r="L52" s="36" t="str">
        <f>IF('1d. Kons. poregass'!E54&gt;0,'1d. Kons. poregass'!E54,K52)</f>
        <v/>
      </c>
    </row>
    <row r="53" spans="1:12" x14ac:dyDescent="0.2">
      <c r="A53" s="1" t="str">
        <f>IF(Stoff!$B53=0,"-",Stoff!$B53)</f>
        <v>Benzo(g,h,i)perylen</v>
      </c>
      <c r="B53" s="2">
        <f>IF(Stoff!C53="organisk",Fasefordeling!C53*'1a. Stedsspesifikk'!$D$17,Stoff!E53)</f>
        <v>10232.93</v>
      </c>
      <c r="C53" s="1">
        <f>IF(ISNUMBER(Stoff!F53),Stoff!F53,IF(Stoff!C53="organisk",10^(1.04* Fasefordeling!D53-0.84),"irrelevant"))</f>
        <v>1023293</v>
      </c>
      <c r="D53" s="1">
        <f>IF(Stoff!C53="uorganisk","irrelevant",Stoff!G53)</f>
        <v>6.63</v>
      </c>
      <c r="E53" s="36" t="str">
        <f>IF('1b. Kons. jord'!D55&gt;0,'1b. Kons. jord'!D55/(Fasefordeling!B53),"")</f>
        <v/>
      </c>
      <c r="F53" s="36" t="str">
        <f>IF('1c. Kons. porevann'!D55&gt;0,'1c. Kons. porevann'!D55,E53)</f>
        <v/>
      </c>
      <c r="G53" s="36" t="str">
        <f>IF('1b. Kons. jord'!E55&gt;0,'1b. Kons. jord'!E55/(Fasefordeling!B53),"")</f>
        <v/>
      </c>
      <c r="H53" s="36" t="str">
        <f>IF('1c. Kons. porevann'!E55&gt;0,'1c. Kons. porevann'!E55,G53)</f>
        <v/>
      </c>
      <c r="I53" s="36" t="str">
        <f>IF(Stoff!D53="i.r.","i.r.",IF(ISNUMBER(Fasefordeling!F53),Stoff!D53*Fasefordeling!F53,""))</f>
        <v/>
      </c>
      <c r="J53" s="36" t="str">
        <f>IF('1d. Kons. poregass'!D55&gt;0,'1d. Kons. poregass'!D55,I53)</f>
        <v/>
      </c>
      <c r="K53" s="36" t="str">
        <f>IF(Stoff!D53="i.r.","i.r.",IF(ISNUMBER(Fasefordeling!G53),Stoff!D53*Fasefordeling!G53,""))</f>
        <v/>
      </c>
      <c r="L53" s="36" t="str">
        <f>IF('1d. Kons. poregass'!E55&gt;0,'1d. Kons. poregass'!E55,K53)</f>
        <v/>
      </c>
    </row>
    <row r="54" spans="1:12" x14ac:dyDescent="0.2">
      <c r="A54" s="1" t="str">
        <f>IF(Stoff!$B54=0,"-",Stoff!$B54)</f>
        <v>Bensen</v>
      </c>
      <c r="B54" s="2">
        <f>IF(Stoff!C54="organisk",Fasefordeling!C54*'1a. Stedsspesifikk'!$D$17,Stoff!E54)</f>
        <v>1.34</v>
      </c>
      <c r="C54" s="1">
        <f>IF(ISNUMBER(Stoff!F54),Stoff!F54,IF(Stoff!C54="organisk",10^(1.04* Fasefordeling!D54-0.84),"irrelevant"))</f>
        <v>134</v>
      </c>
      <c r="D54" s="1">
        <f>IF(Stoff!C54="uorganisk","irrelevant",Stoff!G54)</f>
        <v>2.13</v>
      </c>
      <c r="E54" s="36" t="str">
        <f>IF('1b. Kons. jord'!D56&gt;0,'1b. Kons. jord'!D56/(Fasefordeling!B54),"")</f>
        <v/>
      </c>
      <c r="F54" s="36" t="str">
        <f>IF('1c. Kons. porevann'!D56&gt;0,'1c. Kons. porevann'!D56,E54)</f>
        <v/>
      </c>
      <c r="G54" s="36" t="str">
        <f>IF('1b. Kons. jord'!E56&gt;0,'1b. Kons. jord'!E56/(Fasefordeling!B54),"")</f>
        <v/>
      </c>
      <c r="H54" s="36" t="str">
        <f>IF('1c. Kons. porevann'!E56&gt;0,'1c. Kons. porevann'!E56,G54)</f>
        <v/>
      </c>
      <c r="I54" s="36" t="str">
        <f>IF(Stoff!D54="i.r.","i.r.",IF(ISNUMBER(Fasefordeling!F54),Stoff!D54*Fasefordeling!F54,""))</f>
        <v/>
      </c>
      <c r="J54" s="36" t="str">
        <f>IF('1d. Kons. poregass'!D56&gt;0,'1d. Kons. poregass'!D56,I54)</f>
        <v/>
      </c>
      <c r="K54" s="36" t="str">
        <f>IF(Stoff!D54="i.r.","i.r.",IF(ISNUMBER(Fasefordeling!G54),Stoff!D54*Fasefordeling!G54,""))</f>
        <v/>
      </c>
      <c r="L54" s="36" t="str">
        <f>IF('1d. Kons. poregass'!E56&gt;0,'1d. Kons. poregass'!E56,K54)</f>
        <v/>
      </c>
    </row>
    <row r="55" spans="1:12" x14ac:dyDescent="0.2">
      <c r="A55" s="1" t="str">
        <f>IF(Stoff!$B55=0,"-",Stoff!$B55)</f>
        <v>Toluen</v>
      </c>
      <c r="B55" s="2">
        <f>IF(Stoff!C55="organisk",Fasefordeling!C55*'1a. Stedsspesifikk'!$D$17,Stoff!E55)</f>
        <v>0.63800000000000001</v>
      </c>
      <c r="C55" s="1">
        <f>IF(ISNUMBER(Stoff!F55),Stoff!F55,IF(Stoff!C55="organisk",10^(1.04* Fasefordeling!D55-0.84),"irrelevant"))</f>
        <v>63.8</v>
      </c>
      <c r="D55" s="1">
        <f>IF(Stoff!C55="uorganisk","irrelevant",Stoff!G55)</f>
        <v>2.73</v>
      </c>
      <c r="E55" s="36" t="str">
        <f>IF('1b. Kons. jord'!D57&gt;0,'1b. Kons. jord'!D57/(Fasefordeling!B55),"")</f>
        <v/>
      </c>
      <c r="F55" s="36" t="str">
        <f>IF('1c. Kons. porevann'!D57&gt;0,'1c. Kons. porevann'!D57,E55)</f>
        <v/>
      </c>
      <c r="G55" s="36" t="str">
        <f>IF('1b. Kons. jord'!E57&gt;0,'1b. Kons. jord'!E57/(Fasefordeling!B55),"")</f>
        <v/>
      </c>
      <c r="H55" s="36" t="str">
        <f>IF('1c. Kons. porevann'!E57&gt;0,'1c. Kons. porevann'!E57,G55)</f>
        <v/>
      </c>
      <c r="I55" s="36" t="str">
        <f>IF(Stoff!D55="i.r.","i.r.",IF(ISNUMBER(Fasefordeling!F55),Stoff!D55*Fasefordeling!F55,""))</f>
        <v/>
      </c>
      <c r="J55" s="36" t="str">
        <f>IF('1d. Kons. poregass'!D57&gt;0,'1d. Kons. poregass'!D57,I55)</f>
        <v/>
      </c>
      <c r="K55" s="36" t="str">
        <f>IF(Stoff!D55="i.r.","i.r.",IF(ISNUMBER(Fasefordeling!G55),Stoff!D55*Fasefordeling!G55,""))</f>
        <v/>
      </c>
      <c r="L55" s="36" t="str">
        <f>IF('1d. Kons. poregass'!E57&gt;0,'1d. Kons. poregass'!E57,K55)</f>
        <v/>
      </c>
    </row>
    <row r="56" spans="1:12" x14ac:dyDescent="0.2">
      <c r="A56" s="1" t="str">
        <f>IF(Stoff!$B56=0,"-",Stoff!$B56)</f>
        <v>Etylbensen</v>
      </c>
      <c r="B56" s="2">
        <f>IF(Stoff!C56="organisk",Fasefordeling!C56*'1a. Stedsspesifikk'!$D$17,Stoff!E56)</f>
        <v>2.5</v>
      </c>
      <c r="C56" s="1">
        <f>IF(ISNUMBER(Stoff!F56),Stoff!F56,IF(Stoff!C56="organisk",10^(1.04* Fasefordeling!D56-0.84),"irrelevant"))</f>
        <v>250</v>
      </c>
      <c r="D56" s="1">
        <f>IF(Stoff!C56="uorganisk","irrelevant",Stoff!G56)</f>
        <v>3.6</v>
      </c>
      <c r="E56" s="36" t="str">
        <f>IF('1b. Kons. jord'!D58&gt;0,'1b. Kons. jord'!D58/(Fasefordeling!B56),"")</f>
        <v/>
      </c>
      <c r="F56" s="36" t="str">
        <f>IF('1c. Kons. porevann'!D58&gt;0,'1c. Kons. porevann'!D58,E56)</f>
        <v/>
      </c>
      <c r="G56" s="36" t="str">
        <f>IF('1b. Kons. jord'!E58&gt;0,'1b. Kons. jord'!E58/(Fasefordeling!B56),"")</f>
        <v/>
      </c>
      <c r="H56" s="36" t="str">
        <f>IF('1c. Kons. porevann'!E58&gt;0,'1c. Kons. porevann'!E58,G56)</f>
        <v/>
      </c>
      <c r="I56" s="36" t="str">
        <f>IF(Stoff!D56="i.r.","i.r.",IF(ISNUMBER(Fasefordeling!F56),Stoff!D56*Fasefordeling!F56,""))</f>
        <v/>
      </c>
      <c r="J56" s="36" t="str">
        <f>IF('1d. Kons. poregass'!D58&gt;0,'1d. Kons. poregass'!D58,I56)</f>
        <v/>
      </c>
      <c r="K56" s="36" t="str">
        <f>IF(Stoff!D56="i.r.","i.r.",IF(ISNUMBER(Fasefordeling!G56),Stoff!D56*Fasefordeling!G56,""))</f>
        <v/>
      </c>
      <c r="L56" s="36" t="str">
        <f>IF('1d. Kons. poregass'!E58&gt;0,'1d. Kons. poregass'!E58,K56)</f>
        <v/>
      </c>
    </row>
    <row r="57" spans="1:12" x14ac:dyDescent="0.2">
      <c r="A57" s="1" t="str">
        <f>IF(Stoff!$B57=0,"-",Stoff!$B57)</f>
        <v>Xylen</v>
      </c>
      <c r="B57" s="2">
        <f>IF(Stoff!C57="organisk",Fasefordeling!C57*'1a. Stedsspesifikk'!$D$17,Stoff!E57)</f>
        <v>2.5</v>
      </c>
      <c r="C57" s="1">
        <f>IF(ISNUMBER(Stoff!F57),Stoff!F57,IF(Stoff!C57="organisk",10^(1.04* Fasefordeling!D57-0.84),"irrelevant"))</f>
        <v>250</v>
      </c>
      <c r="D57" s="1">
        <f>IF(Stoff!C57="uorganisk","irrelevant",Stoff!G57)</f>
        <v>3.2</v>
      </c>
      <c r="E57" s="36" t="str">
        <f>IF('1b. Kons. jord'!D59&gt;0,'1b. Kons. jord'!D59/(Fasefordeling!B57),"")</f>
        <v/>
      </c>
      <c r="F57" s="36" t="str">
        <f>IF('1c. Kons. porevann'!D59&gt;0,'1c. Kons. porevann'!D59,E57)</f>
        <v/>
      </c>
      <c r="G57" s="36" t="str">
        <f>IF('1b. Kons. jord'!E59&gt;0,'1b. Kons. jord'!E59/(Fasefordeling!B57),"")</f>
        <v/>
      </c>
      <c r="H57" s="36" t="str">
        <f>IF('1c. Kons. porevann'!E59&gt;0,'1c. Kons. porevann'!E59,G57)</f>
        <v/>
      </c>
      <c r="I57" s="36" t="str">
        <f>IF(Stoff!D57="i.r.","i.r.",IF(ISNUMBER(Fasefordeling!F57),Stoff!D57*Fasefordeling!F57,""))</f>
        <v/>
      </c>
      <c r="J57" s="36" t="str">
        <f>IF('1d. Kons. poregass'!D59&gt;0,'1d. Kons. poregass'!D59,I57)</f>
        <v/>
      </c>
      <c r="K57" s="36" t="str">
        <f>IF(Stoff!D57="i.r.","i.r.",IF(ISNUMBER(Fasefordeling!G57),Stoff!D57*Fasefordeling!G57,""))</f>
        <v/>
      </c>
      <c r="L57" s="36" t="str">
        <f>IF('1d. Kons. poregass'!E59&gt;0,'1d. Kons. poregass'!E59,K57)</f>
        <v/>
      </c>
    </row>
    <row r="58" spans="1:12" x14ac:dyDescent="0.2">
      <c r="A58" s="1" t="str">
        <f>IF(Stoff!$B58=0,"-",Stoff!$B58)</f>
        <v>Alifater  C5-C6</v>
      </c>
      <c r="B58" s="2">
        <f>IF(Stoff!C58="organisk",Fasefordeling!C58*'1a. Stedsspesifikk'!$D$17,Stoff!E58)</f>
        <v>8</v>
      </c>
      <c r="C58" s="1">
        <f>IF(ISNUMBER(Stoff!F58),Stoff!F58,IF(Stoff!C58="organisk",10^(1.04* Fasefordeling!D58-0.84),"irrelevant"))</f>
        <v>800</v>
      </c>
      <c r="D58" s="1">
        <f>IF(Stoff!C58="uorganisk","irrelevant",Stoff!G58)</f>
        <v>3.3</v>
      </c>
      <c r="E58" s="36" t="str">
        <f>IF('1b. Kons. jord'!D60&gt;0,'1b. Kons. jord'!D60/(Fasefordeling!B58),"")</f>
        <v/>
      </c>
      <c r="F58" s="36" t="str">
        <f>IF('1c. Kons. porevann'!D60&gt;0,'1c. Kons. porevann'!D60,E58)</f>
        <v/>
      </c>
      <c r="G58" s="36" t="str">
        <f>IF('1b. Kons. jord'!E60&gt;0,'1b. Kons. jord'!E60/(Fasefordeling!B58),"")</f>
        <v/>
      </c>
      <c r="H58" s="36" t="str">
        <f>IF('1c. Kons. porevann'!E60&gt;0,'1c. Kons. porevann'!E60,G58)</f>
        <v/>
      </c>
      <c r="I58" s="36" t="str">
        <f>IF(Stoff!D58="i.r.","i.r.",IF(ISNUMBER(Fasefordeling!F58),Stoff!D58*Fasefordeling!F58,""))</f>
        <v/>
      </c>
      <c r="J58" s="36" t="str">
        <f>IF('1d. Kons. poregass'!D60&gt;0,'1d. Kons. poregass'!D60,I58)</f>
        <v/>
      </c>
      <c r="K58" s="36" t="str">
        <f>IF(Stoff!D58="i.r.","i.r.",IF(ISNUMBER(Fasefordeling!G58),Stoff!D58*Fasefordeling!G58,""))</f>
        <v/>
      </c>
      <c r="L58" s="36" t="str">
        <f>IF('1d. Kons. poregass'!E60&gt;0,'1d. Kons. poregass'!E60,K58)</f>
        <v/>
      </c>
    </row>
    <row r="59" spans="1:12" x14ac:dyDescent="0.2">
      <c r="A59" s="1" t="str">
        <f>IF(Stoff!$B59=0,"-",Stoff!$B59)</f>
        <v>Alifater &gt; C6-C8</v>
      </c>
      <c r="B59" s="2">
        <f>IF(Stoff!C59="organisk",Fasefordeling!C59*'1a. Stedsspesifikk'!$D$17,Stoff!E59)</f>
        <v>40</v>
      </c>
      <c r="C59" s="1">
        <f>IF(ISNUMBER(Stoff!F59),Stoff!F59,IF(Stoff!C59="organisk",10^(1.04* Fasefordeling!D59-0.84),"irrelevant"))</f>
        <v>4000</v>
      </c>
      <c r="D59" s="1">
        <f>IF(Stoff!C59="uorganisk","irrelevant",Stoff!G59)</f>
        <v>4</v>
      </c>
      <c r="E59" s="36" t="str">
        <f>IF('1b. Kons. jord'!D61&gt;0,'1b. Kons. jord'!D61/(Fasefordeling!B59),"")</f>
        <v/>
      </c>
      <c r="F59" s="36" t="str">
        <f>IF('1c. Kons. porevann'!D61&gt;0,'1c. Kons. porevann'!D61,E59)</f>
        <v/>
      </c>
      <c r="G59" s="36" t="str">
        <f>IF('1b. Kons. jord'!E61&gt;0,'1b. Kons. jord'!E61/(Fasefordeling!B59),"")</f>
        <v/>
      </c>
      <c r="H59" s="36" t="str">
        <f>IF('1c. Kons. porevann'!E61&gt;0,'1c. Kons. porevann'!E61,G59)</f>
        <v/>
      </c>
      <c r="I59" s="36" t="str">
        <f>IF(Stoff!D59="i.r.","i.r.",IF(ISNUMBER(Fasefordeling!F59),Stoff!D59*Fasefordeling!F59,""))</f>
        <v/>
      </c>
      <c r="J59" s="36" t="str">
        <f>IF('1d. Kons. poregass'!D61&gt;0,'1d. Kons. poregass'!D61,I59)</f>
        <v/>
      </c>
      <c r="K59" s="36" t="str">
        <f>IF(Stoff!D59="i.r.","i.r.",IF(ISNUMBER(Fasefordeling!G59),Stoff!D59*Fasefordeling!G59,""))</f>
        <v/>
      </c>
      <c r="L59" s="36" t="str">
        <f>IF('1d. Kons. poregass'!E61&gt;0,'1d. Kons. poregass'!E61,K59)</f>
        <v/>
      </c>
    </row>
    <row r="60" spans="1:12" x14ac:dyDescent="0.2">
      <c r="A60" s="1" t="str">
        <f>IF(Stoff!$B60=0,"-",Stoff!$B60)</f>
        <v>Alifater &gt; C8-C10</v>
      </c>
      <c r="B60" s="2">
        <f>IF(Stoff!C60="organisk",Fasefordeling!C60*'1a. Stedsspesifikk'!$D$17,Stoff!E60)</f>
        <v>320</v>
      </c>
      <c r="C60" s="1">
        <f>IF(ISNUMBER(Stoff!F60),Stoff!F60,IF(Stoff!C60="organisk",10^(1.04* Fasefordeling!D60-0.84),"irrelevant"))</f>
        <v>32000</v>
      </c>
      <c r="D60" s="1">
        <f>IF(Stoff!C60="uorganisk","irrelevant",Stoff!G60)</f>
        <v>4.9000000000000004</v>
      </c>
      <c r="E60" s="36" t="str">
        <f>IF('1b. Kons. jord'!D62&gt;0,'1b. Kons. jord'!D62/(Fasefordeling!B60),"")</f>
        <v/>
      </c>
      <c r="F60" s="36" t="str">
        <f>IF('1c. Kons. porevann'!D62&gt;0,'1c. Kons. porevann'!D62,E60)</f>
        <v/>
      </c>
      <c r="G60" s="36" t="str">
        <f>IF('1b. Kons. jord'!E62&gt;0,'1b. Kons. jord'!E62/(Fasefordeling!B60),"")</f>
        <v/>
      </c>
      <c r="H60" s="36" t="str">
        <f>IF('1c. Kons. porevann'!E62&gt;0,'1c. Kons. porevann'!E62,G60)</f>
        <v/>
      </c>
      <c r="I60" s="36" t="str">
        <f>IF(Stoff!D60="i.r.","i.r.",IF(ISNUMBER(Fasefordeling!F60),Stoff!D60*Fasefordeling!F60,""))</f>
        <v/>
      </c>
      <c r="J60" s="36" t="str">
        <f>IF('1d. Kons. poregass'!D62&gt;0,'1d. Kons. poregass'!D62,I60)</f>
        <v/>
      </c>
      <c r="K60" s="36" t="str">
        <f>IF(Stoff!D60="i.r.","i.r.",IF(ISNUMBER(Fasefordeling!G60),Stoff!D60*Fasefordeling!G60,""))</f>
        <v/>
      </c>
      <c r="L60" s="36" t="str">
        <f>IF('1d. Kons. poregass'!E62&gt;0,'1d. Kons. poregass'!E62,K60)</f>
        <v/>
      </c>
    </row>
    <row r="61" spans="1:12" x14ac:dyDescent="0.2">
      <c r="A61" s="1" t="str">
        <f>IF(Stoff!$B61=0,"-",Stoff!$B61)</f>
        <v>Sum alifater &gt; C5-C10</v>
      </c>
      <c r="B61" s="2">
        <f>IF(Stoff!C61="organisk",Fasefordeling!C61*'1a. Stedsspesifikk'!$D$17,Stoff!E61)</f>
        <v>16.443717232149332</v>
      </c>
      <c r="C61" s="1">
        <f>IF(ISNUMBER(Stoff!F61),Stoff!F61,IF(Stoff!C61="organisk",10^(1.04* Fasefordeling!D61-0.84),"irrelevant"))</f>
        <v>1644.3717232149334</v>
      </c>
      <c r="D61" s="1">
        <f>IF(Stoff!C61="uorganisk","irrelevant",Stoff!G61)</f>
        <v>3.9</v>
      </c>
      <c r="E61" s="36" t="str">
        <f>IF('1b. Kons. jord'!D63&gt;0,'1b. Kons. jord'!D63/(Fasefordeling!B61),"")</f>
        <v/>
      </c>
      <c r="F61" s="36" t="str">
        <f>IF('1c. Kons. porevann'!D63&gt;0,'1c. Kons. porevann'!D63,E61)</f>
        <v/>
      </c>
      <c r="G61" s="36" t="str">
        <f>IF('1b. Kons. jord'!E63&gt;0,'1b. Kons. jord'!E63/(Fasefordeling!B61),"")</f>
        <v/>
      </c>
      <c r="H61" s="36" t="str">
        <f>IF('1c. Kons. porevann'!E63&gt;0,'1c. Kons. porevann'!E63,G61)</f>
        <v/>
      </c>
      <c r="I61" s="36" t="str">
        <f>IF(Stoff!D61="i.r.","i.r.",IF(ISNUMBER(Fasefordeling!F61),Stoff!D61*Fasefordeling!F61,""))</f>
        <v/>
      </c>
      <c r="J61" s="36" t="str">
        <f>IF('1d. Kons. poregass'!D63&gt;0,'1d. Kons. poregass'!D63,I61)</f>
        <v/>
      </c>
      <c r="K61" s="36" t="str">
        <f>IF(Stoff!D61="i.r.","i.r.",IF(ISNUMBER(Fasefordeling!G61),Stoff!D61*Fasefordeling!G61,""))</f>
        <v/>
      </c>
      <c r="L61" s="36" t="str">
        <f>IF('1d. Kons. poregass'!E63&gt;0,'1d. Kons. poregass'!E63,K61)</f>
        <v/>
      </c>
    </row>
    <row r="62" spans="1:12" x14ac:dyDescent="0.2">
      <c r="A62" s="1" t="str">
        <f>IF(Stoff!$B62=0,"-",Stoff!$B62)</f>
        <v>Alifater &gt;C10-C12</v>
      </c>
      <c r="B62" s="2">
        <f>IF(Stoff!C62="organisk",Fasefordeling!C62*'1a. Stedsspesifikk'!$D$17,Stoff!E62)</f>
        <v>2500</v>
      </c>
      <c r="C62" s="1">
        <f>IF(ISNUMBER(Stoff!F62),Stoff!F62,IF(Stoff!C62="organisk",10^(1.04* Fasefordeling!D62-0.84),"irrelevant"))</f>
        <v>250000</v>
      </c>
      <c r="D62" s="1">
        <f>IF(Stoff!C62="uorganisk","irrelevant",Stoff!G62)</f>
        <v>5.8</v>
      </c>
      <c r="E62" s="36" t="str">
        <f>IF('1b. Kons. jord'!D64&gt;0,'1b. Kons. jord'!D64/(Fasefordeling!B62),"")</f>
        <v/>
      </c>
      <c r="F62" s="36" t="str">
        <f>IF('1c. Kons. porevann'!D64&gt;0,'1c. Kons. porevann'!D64,E62)</f>
        <v/>
      </c>
      <c r="G62" s="36" t="str">
        <f>IF('1b. Kons. jord'!E64&gt;0,'1b. Kons. jord'!E64/(Fasefordeling!B62),"")</f>
        <v/>
      </c>
      <c r="H62" s="36" t="str">
        <f>IF('1c. Kons. porevann'!E64&gt;0,'1c. Kons. porevann'!E64,G62)</f>
        <v/>
      </c>
      <c r="I62" s="36" t="str">
        <f>IF(Stoff!D62="i.r.","i.r.",IF(ISNUMBER(Fasefordeling!F62),Stoff!D62*Fasefordeling!F62,""))</f>
        <v/>
      </c>
      <c r="J62" s="36" t="str">
        <f>IF('1d. Kons. poregass'!D64&gt;0,'1d. Kons. poregass'!D64,I62)</f>
        <v/>
      </c>
      <c r="K62" s="36" t="str">
        <f>IF(Stoff!D62="i.r.","i.r.",IF(ISNUMBER(Fasefordeling!G62),Stoff!D62*Fasefordeling!G62,""))</f>
        <v/>
      </c>
      <c r="L62" s="36" t="str">
        <f>IF('1d. Kons. poregass'!E64&gt;0,'1d. Kons. poregass'!E64,K62)</f>
        <v/>
      </c>
    </row>
    <row r="63" spans="1:12" x14ac:dyDescent="0.2">
      <c r="A63" s="1" t="str">
        <f>IF(Stoff!$B63=0,"-",Stoff!$B63)</f>
        <v>Alifater &gt;C12-C35</v>
      </c>
      <c r="B63" s="2">
        <f>IF(Stoff!C63="organisk",Fasefordeling!C63*'1a. Stedsspesifikk'!$D$17,Stoff!E63)</f>
        <v>10000000</v>
      </c>
      <c r="C63" s="1">
        <f>IF(ISNUMBER(Stoff!F63),Stoff!F63,IF(Stoff!C63="organisk",10^(1.04* Fasefordeling!D63-0.84),"irrelevant"))</f>
        <v>1000000000</v>
      </c>
      <c r="D63" s="1">
        <f>IF(Stoff!C63="uorganisk","irrelevant",Stoff!G63)</f>
        <v>6.3</v>
      </c>
      <c r="E63" s="36" t="str">
        <f>IF('1b. Kons. jord'!D65&gt;0,'1b. Kons. jord'!D65/(Fasefordeling!B63),"")</f>
        <v/>
      </c>
      <c r="F63" s="36" t="str">
        <f>IF('1c. Kons. porevann'!D65&gt;0,'1c. Kons. porevann'!D65,E63)</f>
        <v/>
      </c>
      <c r="G63" s="36" t="str">
        <f>IF('1b. Kons. jord'!E65&gt;0,'1b. Kons. jord'!E65/(Fasefordeling!B63),"")</f>
        <v/>
      </c>
      <c r="H63" s="36" t="str">
        <f>IF('1c. Kons. porevann'!E65&gt;0,'1c. Kons. porevann'!E65,G63)</f>
        <v/>
      </c>
      <c r="I63" s="36" t="str">
        <f>IF(Stoff!D63="i.r.","i.r.",IF(ISNUMBER(Fasefordeling!F63),Stoff!D63*Fasefordeling!F63,""))</f>
        <v/>
      </c>
      <c r="J63" s="36" t="str">
        <f>IF('1d. Kons. poregass'!D65&gt;0,'1d. Kons. poregass'!D65,I63)</f>
        <v/>
      </c>
      <c r="K63" s="36" t="str">
        <f>IF(Stoff!D63="i.r.","i.r.",IF(ISNUMBER(Fasefordeling!G63),Stoff!D63*Fasefordeling!G63,""))</f>
        <v/>
      </c>
      <c r="L63" s="36" t="str">
        <f>IF('1d. Kons. poregass'!E65&gt;0,'1d. Kons. poregass'!E65,K63)</f>
        <v/>
      </c>
    </row>
    <row r="64" spans="1:12" x14ac:dyDescent="0.2">
      <c r="A64" s="1" t="str">
        <f>IF(Stoff!$B64=0,"-",Stoff!$B64)</f>
        <v>MTBE</v>
      </c>
      <c r="B64" s="2">
        <f>IF(Stoff!C64="organisk",Fasefordeling!C64*'1a. Stedsspesifikk'!$D$17,Stoff!E64)</f>
        <v>0.06</v>
      </c>
      <c r="C64" s="1">
        <f>IF(ISNUMBER(Stoff!F64),Stoff!F64,IF(Stoff!C64="organisk",10^(1.04* Fasefordeling!D64-0.84),"irrelevant"))</f>
        <v>6</v>
      </c>
      <c r="D64" s="1">
        <f>IF(Stoff!C64="uorganisk","irrelevant",Stoff!G64)</f>
        <v>1.23</v>
      </c>
      <c r="E64" s="36" t="str">
        <f>IF('1b. Kons. jord'!D66&gt;0,'1b. Kons. jord'!D66/(Fasefordeling!B64),"")</f>
        <v/>
      </c>
      <c r="F64" s="36" t="str">
        <f>IF('1c. Kons. porevann'!D66&gt;0,'1c. Kons. porevann'!D66,E64)</f>
        <v/>
      </c>
      <c r="G64" s="36" t="str">
        <f>IF('1b. Kons. jord'!E66&gt;0,'1b. Kons. jord'!E66/(Fasefordeling!B64),"")</f>
        <v/>
      </c>
      <c r="H64" s="36" t="str">
        <f>IF('1c. Kons. porevann'!E66&gt;0,'1c. Kons. porevann'!E66,G64)</f>
        <v/>
      </c>
      <c r="I64" s="36" t="str">
        <f>IF(Stoff!D64="i.r.","i.r.",IF(ISNUMBER(Fasefordeling!F64),Stoff!D64*Fasefordeling!F64,""))</f>
        <v/>
      </c>
      <c r="J64" s="36" t="str">
        <f>IF('1d. Kons. poregass'!D66&gt;0,'1d. Kons. poregass'!D66,I64)</f>
        <v/>
      </c>
      <c r="K64" s="36" t="str">
        <f>IF(Stoff!D64="i.r.","i.r.",IF(ISNUMBER(Fasefordeling!G64),Stoff!D64*Fasefordeling!G64,""))</f>
        <v/>
      </c>
      <c r="L64" s="36" t="str">
        <f>IF('1d. Kons. poregass'!E66&gt;0,'1d. Kons. poregass'!E66,K64)</f>
        <v/>
      </c>
    </row>
    <row r="65" spans="1:26" x14ac:dyDescent="0.2">
      <c r="A65" s="1" t="str">
        <f>IF(Stoff!$B65=0,"-",Stoff!$B65)</f>
        <v>Tetraetylbly</v>
      </c>
      <c r="B65" s="2">
        <f>IF(Stoff!C65="organisk",Fasefordeling!C65*'1a. Stedsspesifikk'!$D$17,Stoff!E65)</f>
        <v>13.000000000000012</v>
      </c>
      <c r="C65" s="1">
        <f>IF(ISNUMBER(Stoff!F65),Stoff!F65,IF(Stoff!C65="organisk",10^(1.04* Fasefordeling!D65-0.84),"irrelevant"))</f>
        <v>1300.0000000000011</v>
      </c>
      <c r="D65" s="1">
        <f>IF(Stoff!C65="uorganisk","irrelevant",Stoff!G65)</f>
        <v>4.3849999999999998</v>
      </c>
      <c r="E65" s="36" t="str">
        <f>IF('1b. Kons. jord'!D67&gt;0,'1b. Kons. jord'!D67/(Fasefordeling!B65),"")</f>
        <v/>
      </c>
      <c r="F65" s="36" t="str">
        <f>IF('1c. Kons. porevann'!D67&gt;0,'1c. Kons. porevann'!D67,E65)</f>
        <v/>
      </c>
      <c r="G65" s="36" t="str">
        <f>IF('1b. Kons. jord'!E67&gt;0,'1b. Kons. jord'!E67/(Fasefordeling!B65),"")</f>
        <v/>
      </c>
      <c r="H65" s="36" t="str">
        <f>IF('1c. Kons. porevann'!E67&gt;0,'1c. Kons. porevann'!E67,G65)</f>
        <v/>
      </c>
      <c r="I65" s="36" t="str">
        <f>IF(Stoff!D65="i.r.","i.r.",IF(ISNUMBER(Fasefordeling!F65),Stoff!D65*Fasefordeling!F65,""))</f>
        <v/>
      </c>
      <c r="J65" s="36" t="str">
        <f>IF('1d. Kons. poregass'!D67&gt;0,'1d. Kons. poregass'!D67,I65)</f>
        <v/>
      </c>
      <c r="K65" s="36" t="str">
        <f>IF(Stoff!D65="i.r.","i.r.",IF(ISNUMBER(Fasefordeling!G65),Stoff!D65*Fasefordeling!G65,""))</f>
        <v/>
      </c>
      <c r="L65" s="36" t="str">
        <f>IF('1d. Kons. poregass'!E67&gt;0,'1d. Kons. poregass'!E67,K65)</f>
        <v/>
      </c>
    </row>
    <row r="66" spans="1:26" x14ac:dyDescent="0.2">
      <c r="A66" s="1" t="str">
        <f>IF(Stoff!$B66=0,"-",Stoff!$B66)</f>
        <v>PBDE-99</v>
      </c>
      <c r="B66" s="2">
        <f>IF(Stoff!C66="organisk",Fasefordeling!C66*'1a. Stedsspesifikk'!$D$17,Stoff!E66)</f>
        <v>5658.6</v>
      </c>
      <c r="C66" s="1">
        <f>IF(ISNUMBER(Stoff!F66),Stoff!F66,IF(Stoff!C66="organisk",10^(1.04* Fasefordeling!D66-0.84),"irrelevant"))</f>
        <v>565860</v>
      </c>
      <c r="D66" s="1">
        <f>IF(Stoff!C66="uorganisk","irrelevant",Stoff!G66)</f>
        <v>6.5</v>
      </c>
      <c r="E66" s="36" t="str">
        <f>IF('1b. Kons. jord'!D68&gt;0,'1b. Kons. jord'!D68/(Fasefordeling!B66),"")</f>
        <v/>
      </c>
      <c r="F66" s="36" t="str">
        <f>IF('1c. Kons. porevann'!D68&gt;0,'1c. Kons. porevann'!D68,E66)</f>
        <v/>
      </c>
      <c r="G66" s="36" t="str">
        <f>IF('1b. Kons. jord'!E68&gt;0,'1b. Kons. jord'!E68/(Fasefordeling!B66),"")</f>
        <v/>
      </c>
      <c r="H66" s="36" t="str">
        <f>IF('1c. Kons. porevann'!E68&gt;0,'1c. Kons. porevann'!E68,G66)</f>
        <v/>
      </c>
      <c r="I66" s="36" t="str">
        <f>IF(Stoff!D66="i.r.","i.r.",IF(ISNUMBER(Fasefordeling!F66),Stoff!D66*Fasefordeling!F66,""))</f>
        <v/>
      </c>
      <c r="J66" s="36" t="str">
        <f>IF('1d. Kons. poregass'!D68&gt;0,'1d. Kons. poregass'!D68,I66)</f>
        <v/>
      </c>
      <c r="K66" s="36" t="str">
        <f>IF(Stoff!D66="i.r.","i.r.",IF(ISNUMBER(Fasefordeling!G66),Stoff!D66*Fasefordeling!G66,""))</f>
        <v/>
      </c>
      <c r="L66" s="36" t="str">
        <f>IF('1d. Kons. poregass'!E68&gt;0,'1d. Kons. poregass'!E68,K66)</f>
        <v/>
      </c>
    </row>
    <row r="67" spans="1:26" x14ac:dyDescent="0.2">
      <c r="A67" s="1" t="str">
        <f>IF(Stoff!$B67=0,"-",Stoff!$B67)</f>
        <v>PBDE-154</v>
      </c>
      <c r="B67" s="2">
        <f>IF(Stoff!C67="organisk",Fasefordeling!C67*'1a. Stedsspesifikk'!$D$17,Stoff!E67)</f>
        <v>5658.6</v>
      </c>
      <c r="C67" s="1">
        <f>IF(ISNUMBER(Stoff!F67),Stoff!F67,IF(Stoff!C67="organisk",10^(1.04* Fasefordeling!D67-0.84),"irrelevant"))</f>
        <v>565860</v>
      </c>
      <c r="D67" s="1">
        <f>IF(Stoff!C67="uorganisk","irrelevant",Stoff!G67)</f>
        <v>6.5</v>
      </c>
      <c r="E67" s="36" t="str">
        <f>IF('1b. Kons. jord'!D69&gt;0,'1b. Kons. jord'!D69/(Fasefordeling!B67),"")</f>
        <v/>
      </c>
      <c r="F67" s="36" t="str">
        <f>IF('1c. Kons. porevann'!D69&gt;0,'1c. Kons. porevann'!D69,E67)</f>
        <v/>
      </c>
      <c r="G67" s="36" t="str">
        <f>IF('1b. Kons. jord'!E69&gt;0,'1b. Kons. jord'!E69/(Fasefordeling!B67),"")</f>
        <v/>
      </c>
      <c r="H67" s="36" t="str">
        <f>IF('1c. Kons. porevann'!E69&gt;0,'1c. Kons. porevann'!E69,G67)</f>
        <v/>
      </c>
      <c r="I67" s="36" t="str">
        <f>IF(Stoff!D67="i.r.","i.r.",IF(ISNUMBER(Fasefordeling!F67),Stoff!D67*Fasefordeling!F67,""))</f>
        <v/>
      </c>
      <c r="J67" s="36" t="str">
        <f>IF('1d. Kons. poregass'!D69&gt;0,'1d. Kons. poregass'!D69,I67)</f>
        <v/>
      </c>
      <c r="K67" s="36" t="str">
        <f>IF(Stoff!D67="i.r.","i.r.",IF(ISNUMBER(Fasefordeling!G67),Stoff!D67*Fasefordeling!G67,""))</f>
        <v/>
      </c>
      <c r="L67" s="36" t="str">
        <f>IF('1d. Kons. poregass'!E69&gt;0,'1d. Kons. poregass'!E69,K67)</f>
        <v/>
      </c>
    </row>
    <row r="68" spans="1:26" x14ac:dyDescent="0.2">
      <c r="A68" s="1" t="str">
        <f>IF(Stoff!$B68=0,"-",Stoff!$B68)</f>
        <v>PBDE-209</v>
      </c>
      <c r="B68" s="2">
        <f>IF(Stoff!C68="organisk",Fasefordeling!C68*'1a. Stedsspesifikk'!$D$17,Stoff!E68)</f>
        <v>5250000000</v>
      </c>
      <c r="C68" s="1">
        <f>IF(ISNUMBER(Stoff!F68),Stoff!F68,IF(Stoff!C68="organisk",10^(1.04* Fasefordeling!D68-0.84),"irrelevant"))</f>
        <v>525000000000</v>
      </c>
      <c r="D68" s="1">
        <f>IF(Stoff!C68="uorganisk","irrelevant",Stoff!G68)</f>
        <v>9.9</v>
      </c>
      <c r="E68" s="36" t="str">
        <f>IF('1b. Kons. jord'!D70&gt;0,'1b. Kons. jord'!D70/(Fasefordeling!B68),"")</f>
        <v/>
      </c>
      <c r="F68" s="36" t="str">
        <f>IF('1c. Kons. porevann'!D70&gt;0,'1c. Kons. porevann'!D70,E68)</f>
        <v/>
      </c>
      <c r="G68" s="36" t="str">
        <f>IF('1b. Kons. jord'!E70&gt;0,'1b. Kons. jord'!E70/(Fasefordeling!B68),"")</f>
        <v/>
      </c>
      <c r="H68" s="36" t="str">
        <f>IF('1c. Kons. porevann'!E70&gt;0,'1c. Kons. porevann'!E70,G68)</f>
        <v/>
      </c>
      <c r="I68" s="36" t="str">
        <f>IF(Stoff!D68="i.r.","i.r.",IF(ISNUMBER(Fasefordeling!F68),Stoff!D68*Fasefordeling!F68,""))</f>
        <v/>
      </c>
      <c r="J68" s="36" t="str">
        <f>IF('1d. Kons. poregass'!D70&gt;0,'1d. Kons. poregass'!D70,I68)</f>
        <v/>
      </c>
      <c r="K68" s="36" t="str">
        <f>IF(Stoff!D68="i.r.","i.r.",IF(ISNUMBER(Fasefordeling!G68),Stoff!D68*Fasefordeling!G68,""))</f>
        <v/>
      </c>
      <c r="L68" s="36" t="str">
        <f>IF('1d. Kons. poregass'!E70&gt;0,'1d. Kons. poregass'!E70,K68)</f>
        <v/>
      </c>
    </row>
    <row r="69" spans="1:26" x14ac:dyDescent="0.2">
      <c r="A69" s="1" t="str">
        <f>IF(Stoff!$B69=0,"-",Stoff!$B69)</f>
        <v>HBCDD</v>
      </c>
      <c r="B69" s="2">
        <f>IF(Stoff!C69="organisk",Fasefordeling!C69*'1a. Stedsspesifikk'!$D$17,Stoff!E69)</f>
        <v>457.09000000000003</v>
      </c>
      <c r="C69" s="1">
        <f>IF(ISNUMBER(Stoff!F69),Stoff!F69,IF(Stoff!C69="organisk",10^(1.04* Fasefordeling!D69-0.84),"irrelevant"))</f>
        <v>45709</v>
      </c>
      <c r="D69" s="1">
        <f>IF(Stoff!C69="uorganisk","irrelevant",Stoff!G69)</f>
        <v>5.62</v>
      </c>
      <c r="E69" s="36" t="str">
        <f>IF('1b. Kons. jord'!D71&gt;0,'1b. Kons. jord'!D71/(Fasefordeling!B69),"")</f>
        <v/>
      </c>
      <c r="F69" s="36" t="str">
        <f>IF('1c. Kons. porevann'!D71&gt;0,'1c. Kons. porevann'!D71,E69)</f>
        <v/>
      </c>
      <c r="G69" s="36" t="str">
        <f>IF('1b. Kons. jord'!E71&gt;0,'1b. Kons. jord'!E71/(Fasefordeling!B69),"")</f>
        <v/>
      </c>
      <c r="H69" s="36" t="str">
        <f>IF('1c. Kons. porevann'!E71&gt;0,'1c. Kons. porevann'!E71,G69)</f>
        <v/>
      </c>
      <c r="I69" s="36" t="str">
        <f>IF(Stoff!D69="i.r.","i.r.",IF(ISNUMBER(Fasefordeling!F69),Stoff!D69*Fasefordeling!F69,""))</f>
        <v/>
      </c>
      <c r="J69" s="36" t="str">
        <f>IF('1d. Kons. poregass'!D71&gt;0,'1d. Kons. poregass'!D71,I69)</f>
        <v/>
      </c>
      <c r="K69" s="36" t="str">
        <f>IF(Stoff!D69="i.r.","i.r.",IF(ISNUMBER(Fasefordeling!G69),Stoff!D69*Fasefordeling!G69,""))</f>
        <v/>
      </c>
      <c r="L69" s="36" t="str">
        <f>IF('1d. Kons. poregass'!E71&gt;0,'1d. Kons. poregass'!E71,K69)</f>
        <v/>
      </c>
    </row>
    <row r="70" spans="1:26" x14ac:dyDescent="0.2">
      <c r="A70" s="1" t="str">
        <f>IF(Stoff!$B70=0,"-",Stoff!$B70)</f>
        <v>Tetrabrombisfenol A</v>
      </c>
      <c r="B70" s="2">
        <f>IF(Stoff!C70="organisk",Fasefordeling!C70*'1a. Stedsspesifikk'!$D$17,Stoff!E70)</f>
        <v>497.26</v>
      </c>
      <c r="C70" s="1">
        <f>IF(ISNUMBER(Stoff!F70),Stoff!F70,IF(Stoff!C70="organisk",10^(1.04* Fasefordeling!D70-0.84),"irrelevant"))</f>
        <v>49726</v>
      </c>
      <c r="D70" s="1">
        <f>IF(Stoff!C70="uorganisk","irrelevant",Stoff!G70)</f>
        <v>5.9</v>
      </c>
      <c r="E70" s="36" t="str">
        <f>IF('1b. Kons. jord'!D72&gt;0,'1b. Kons. jord'!D72/(Fasefordeling!B70),"")</f>
        <v/>
      </c>
      <c r="F70" s="36" t="str">
        <f>IF('1c. Kons. porevann'!D72&gt;0,'1c. Kons. porevann'!D72,E70)</f>
        <v/>
      </c>
      <c r="G70" s="36" t="str">
        <f>IF('1b. Kons. jord'!E72&gt;0,'1b. Kons. jord'!E72/(Fasefordeling!B70),"")</f>
        <v/>
      </c>
      <c r="H70" s="36" t="str">
        <f>IF('1c. Kons. porevann'!E72&gt;0,'1c. Kons. porevann'!E72,G70)</f>
        <v/>
      </c>
      <c r="I70" s="36" t="str">
        <f>IF(Stoff!D70="i.r.","i.r.",IF(ISNUMBER(Fasefordeling!F70),Stoff!D70*Fasefordeling!F70,""))</f>
        <v/>
      </c>
      <c r="J70" s="36" t="str">
        <f>IF('1d. Kons. poregass'!D72&gt;0,'1d. Kons. poregass'!D72,I70)</f>
        <v/>
      </c>
      <c r="K70" s="36" t="str">
        <f>IF(Stoff!D70="i.r.","i.r.",IF(ISNUMBER(Fasefordeling!G70),Stoff!D70*Fasefordeling!G70,""))</f>
        <v/>
      </c>
      <c r="L70" s="36" t="str">
        <f>IF('1d. Kons. poregass'!E72&gt;0,'1d. Kons. poregass'!E72,K70)</f>
        <v/>
      </c>
    </row>
    <row r="71" spans="1:26" x14ac:dyDescent="0.2">
      <c r="A71" s="1" t="str">
        <f>IF(Stoff!$B71=0,"-",Stoff!$B71)</f>
        <v>Bisfenol A</v>
      </c>
      <c r="B71" s="2">
        <f>IF(Stoff!C71="organisk",Fasefordeling!C71*'1a. Stedsspesifikk'!$D$17,Stoff!E71)</f>
        <v>7.15</v>
      </c>
      <c r="C71" s="1">
        <f>IF(ISNUMBER(Stoff!F71),Stoff!F71,IF(Stoff!C71="organisk",10^(1.04* Fasefordeling!D71-0.84),"irrelevant"))</f>
        <v>715</v>
      </c>
      <c r="D71" s="1">
        <f>IF(Stoff!C71="uorganisk","irrelevant",Stoff!G71)</f>
        <v>3.4</v>
      </c>
      <c r="E71" s="36" t="str">
        <f>IF('1b. Kons. jord'!D73&gt;0,'1b. Kons. jord'!D73/(Fasefordeling!B71),"")</f>
        <v/>
      </c>
      <c r="F71" s="36" t="str">
        <f>IF('1c. Kons. porevann'!D73&gt;0,'1c. Kons. porevann'!D73,E71)</f>
        <v/>
      </c>
      <c r="G71" s="36" t="str">
        <f>IF('1b. Kons. jord'!E73&gt;0,'1b. Kons. jord'!E73/(Fasefordeling!B71),"")</f>
        <v/>
      </c>
      <c r="H71" s="36" t="str">
        <f>IF('1c. Kons. porevann'!E73&gt;0,'1c. Kons. porevann'!E73,G71)</f>
        <v/>
      </c>
      <c r="I71" s="36" t="str">
        <f>IF(Stoff!D71="i.r.","i.r.",IF(ISNUMBER(Fasefordeling!F71),Stoff!D71*Fasefordeling!F71,""))</f>
        <v/>
      </c>
      <c r="J71" s="36" t="str">
        <f>IF('1d. Kons. poregass'!D73&gt;0,'1d. Kons. poregass'!D73,I71)</f>
        <v/>
      </c>
      <c r="K71" s="36" t="str">
        <f>IF(Stoff!D71="i.r.","i.r.",IF(ISNUMBER(Fasefordeling!G71),Stoff!D71*Fasefordeling!G71,""))</f>
        <v/>
      </c>
      <c r="L71" s="36" t="str">
        <f>IF('1d. Kons. poregass'!E73&gt;0,'1d. Kons. poregass'!E73,K71)</f>
        <v/>
      </c>
    </row>
    <row r="72" spans="1:26" s="206" customFormat="1" x14ac:dyDescent="0.2">
      <c r="A72" s="1" t="str">
        <f>IF(Stoff!$B72=0,"-",Stoff!$B72)</f>
        <v>PFOS</v>
      </c>
      <c r="B72" s="2">
        <f>IF(Stoff!C72="organisk",Fasefordeling!C72*'1a. Stedsspesifikk'!$D$17,Stoff!E72)</f>
        <v>10</v>
      </c>
      <c r="C72" s="1">
        <f>IF(ISNUMBER(Stoff!F72),Stoff!F72,IF(Stoff!C72="organisk",10^(1.04* Fasefordeling!D72-0.84),"irrelevant"))</f>
        <v>1000</v>
      </c>
      <c r="D72" s="1">
        <f>IF(Stoff!C72="uorganisk","irrelevant",Stoff!G72)</f>
        <v>0</v>
      </c>
      <c r="E72" s="53" t="str">
        <f>IF('1b. Kons. jord'!D74&gt;0,'1b. Kons. jord'!D74/(Fasefordeling!B72),"")</f>
        <v/>
      </c>
      <c r="F72" s="53" t="str">
        <f>IF('1c. Kons. porevann'!D74&gt;0,'1c. Kons. porevann'!D74,E72)</f>
        <v/>
      </c>
      <c r="G72" s="53" t="str">
        <f>IF('1b. Kons. jord'!E74&gt;0,'1b. Kons. jord'!E74/(Fasefordeling!B72),"")</f>
        <v/>
      </c>
      <c r="H72" s="53" t="str">
        <f>IF('1c. Kons. porevann'!E74&gt;0,'1c. Kons. porevann'!E74,G72)</f>
        <v/>
      </c>
      <c r="I72" s="36" t="str">
        <f>IF(Stoff!D72="i.r.","i.r.",IF(ISNUMBER(Fasefordeling!F72),Stoff!D72*Fasefordeling!F72,""))</f>
        <v/>
      </c>
      <c r="J72" s="53" t="str">
        <f>IF('1d. Kons. poregass'!D74&gt;0,'1d. Kons. poregass'!D74,I72)</f>
        <v/>
      </c>
      <c r="K72" s="36" t="str">
        <f>IF(Stoff!D72="i.r.","i.r.",IF(ISNUMBER(Fasefordeling!G72),Stoff!D72*Fasefordeling!G72,""))</f>
        <v/>
      </c>
      <c r="L72" s="53" t="str">
        <f>IF('1d. Kons. poregass'!E74&gt;0,'1d. Kons. poregass'!E74,K72)</f>
        <v/>
      </c>
      <c r="M72" s="63"/>
      <c r="N72" s="63"/>
      <c r="O72" s="63"/>
      <c r="P72" s="63"/>
      <c r="Q72" s="63"/>
      <c r="R72" s="63"/>
      <c r="S72" s="63"/>
      <c r="T72" s="63"/>
      <c r="U72" s="63"/>
      <c r="V72" s="63"/>
      <c r="W72" s="63"/>
      <c r="X72" s="63"/>
      <c r="Y72" s="63"/>
      <c r="Z72" s="63"/>
    </row>
    <row r="73" spans="1:26" s="206" customFormat="1" x14ac:dyDescent="0.2">
      <c r="A73" s="1" t="str">
        <f>IF(Stoff!$B73=0,"-",Stoff!$B73)</f>
        <v>Nonylfenol</v>
      </c>
      <c r="B73" s="2">
        <f>IF(Stoff!C73="organisk",Fasefordeling!C73*'1a. Stedsspesifikk'!$D$17,Stoff!E73)</f>
        <v>53.6</v>
      </c>
      <c r="C73" s="1">
        <f>IF(ISNUMBER(Stoff!F73),Stoff!F73,IF(Stoff!C73="organisk",10^(1.04* Fasefordeling!D73-0.84),"irrelevant"))</f>
        <v>5360</v>
      </c>
      <c r="D73" s="1">
        <f>IF(Stoff!C73="uorganisk","irrelevant",Stoff!G73)</f>
        <v>4.4800000000000004</v>
      </c>
      <c r="E73" s="53" t="str">
        <f>IF('1b. Kons. jord'!D75&gt;0,'1b. Kons. jord'!D75/(Fasefordeling!B73),"")</f>
        <v/>
      </c>
      <c r="F73" s="53" t="str">
        <f>IF('1c. Kons. porevann'!D75&gt;0,'1c. Kons. porevann'!D75,E73)</f>
        <v/>
      </c>
      <c r="G73" s="53" t="str">
        <f>IF('1b. Kons. jord'!E75&gt;0,'1b. Kons. jord'!E75/(Fasefordeling!B73),"")</f>
        <v/>
      </c>
      <c r="H73" s="53" t="str">
        <f>IF('1c. Kons. porevann'!E75&gt;0,'1c. Kons. porevann'!E75,G73)</f>
        <v/>
      </c>
      <c r="I73" s="36" t="str">
        <f>IF(Stoff!D73="i.r.","i.r.",IF(ISNUMBER(Fasefordeling!F73),Stoff!D73*Fasefordeling!F73,""))</f>
        <v/>
      </c>
      <c r="J73" s="53" t="str">
        <f>IF('1d. Kons. poregass'!D75&gt;0,'1d. Kons. poregass'!D75,I73)</f>
        <v/>
      </c>
      <c r="K73" s="36" t="str">
        <f>IF(Stoff!D73="i.r.","i.r.",IF(ISNUMBER(Fasefordeling!G73),Stoff!D73*Fasefordeling!G73,""))</f>
        <v/>
      </c>
      <c r="L73" s="53" t="str">
        <f>IF('1d. Kons. poregass'!E75&gt;0,'1d. Kons. poregass'!E75,K73)</f>
        <v/>
      </c>
      <c r="M73" s="63"/>
      <c r="N73" s="63"/>
      <c r="O73" s="63"/>
      <c r="P73" s="63"/>
      <c r="Q73" s="63"/>
      <c r="R73" s="63"/>
      <c r="S73" s="63"/>
      <c r="T73" s="63"/>
      <c r="U73" s="63"/>
      <c r="V73" s="63"/>
      <c r="W73" s="63"/>
      <c r="X73" s="63"/>
      <c r="Y73" s="63"/>
      <c r="Z73" s="63"/>
    </row>
    <row r="74" spans="1:26" s="206" customFormat="1" x14ac:dyDescent="0.2">
      <c r="A74" s="1" t="str">
        <f>IF(Stoff!$B74=0,"-",Stoff!$B74)</f>
        <v>Nonylfenoletoksilat</v>
      </c>
      <c r="B74" s="2">
        <f>IF(Stoff!C74="organisk",Fasefordeling!C74*'1a. Stedsspesifikk'!$D$17,Stoff!E74)</f>
        <v>53.6</v>
      </c>
      <c r="C74" s="1">
        <f>IF(ISNUMBER(Stoff!F74),Stoff!F74,IF(Stoff!C74="organisk",10^(1.04* Fasefordeling!D74-0.84),"irrelevant"))</f>
        <v>5360</v>
      </c>
      <c r="D74" s="1">
        <f>IF(Stoff!C74="uorganisk","irrelevant",Stoff!G74)</f>
        <v>4.4800000000000004</v>
      </c>
      <c r="E74" s="53" t="str">
        <f>IF('1b. Kons. jord'!D76&gt;0,'1b. Kons. jord'!D76/(Fasefordeling!B74),"")</f>
        <v/>
      </c>
      <c r="F74" s="53" t="str">
        <f>IF('1c. Kons. porevann'!D76&gt;0,'1c. Kons. porevann'!D76,E74)</f>
        <v/>
      </c>
      <c r="G74" s="53" t="str">
        <f>IF('1b. Kons. jord'!E76&gt;0,'1b. Kons. jord'!E76/(Fasefordeling!B74),"")</f>
        <v/>
      </c>
      <c r="H74" s="53" t="str">
        <f>IF('1c. Kons. porevann'!E76&gt;0,'1c. Kons. porevann'!E76,G74)</f>
        <v/>
      </c>
      <c r="I74" s="36" t="str">
        <f>IF(Stoff!D74="i.r.","i.r.",IF(ISNUMBER(Fasefordeling!F74),Stoff!D74*Fasefordeling!F74,""))</f>
        <v/>
      </c>
      <c r="J74" s="53" t="str">
        <f>IF('1d. Kons. poregass'!D76&gt;0,'1d. Kons. poregass'!D76,I74)</f>
        <v/>
      </c>
      <c r="K74" s="36" t="str">
        <f>IF(Stoff!D74="i.r.","i.r.",IF(ISNUMBER(Fasefordeling!G74),Stoff!D74*Fasefordeling!G74,""))</f>
        <v/>
      </c>
      <c r="L74" s="53" t="str">
        <f>IF('1d. Kons. poregass'!E76&gt;0,'1d. Kons. poregass'!E76,K74)</f>
        <v/>
      </c>
      <c r="M74" s="63"/>
      <c r="N74" s="63"/>
      <c r="O74" s="63"/>
      <c r="P74" s="63"/>
      <c r="Q74" s="63"/>
      <c r="R74" s="63"/>
      <c r="S74" s="63"/>
      <c r="T74" s="63"/>
      <c r="U74" s="63"/>
      <c r="V74" s="63"/>
      <c r="W74" s="63"/>
      <c r="X74" s="63"/>
      <c r="Y74" s="63"/>
      <c r="Z74" s="63"/>
    </row>
    <row r="75" spans="1:26" s="206" customFormat="1" x14ac:dyDescent="0.2">
      <c r="A75" s="1" t="str">
        <f>IF(Stoff!$B75=0,"-",Stoff!$B75)</f>
        <v>Oktylfenol</v>
      </c>
      <c r="B75" s="2">
        <f>IF(Stoff!C75="organisk",Fasefordeling!C75*'1a. Stedsspesifikk'!$D$17,Stoff!E75)</f>
        <v>27.400000000000002</v>
      </c>
      <c r="C75" s="1">
        <f>IF(ISNUMBER(Stoff!F75),Stoff!F75,IF(Stoff!C75="organisk",10^(1.04* Fasefordeling!D75-0.84),"irrelevant"))</f>
        <v>2740</v>
      </c>
      <c r="D75" s="1">
        <f>IF(Stoff!C75="uorganisk","irrelevant",Stoff!G75)</f>
        <v>4.12</v>
      </c>
      <c r="E75" s="53" t="str">
        <f>IF('1b. Kons. jord'!D77&gt;0,'1b. Kons. jord'!D77/(Fasefordeling!B75),"")</f>
        <v/>
      </c>
      <c r="F75" s="53" t="str">
        <f>IF('1c. Kons. porevann'!D77&gt;0,'1c. Kons. porevann'!D77,E75)</f>
        <v/>
      </c>
      <c r="G75" s="53" t="str">
        <f>IF('1b. Kons. jord'!E77&gt;0,'1b. Kons. jord'!E77/(Fasefordeling!B75),"")</f>
        <v/>
      </c>
      <c r="H75" s="53" t="str">
        <f>IF('1c. Kons. porevann'!E77&gt;0,'1c. Kons. porevann'!E77,G75)</f>
        <v/>
      </c>
      <c r="I75" s="36" t="str">
        <f>IF(Stoff!D75="i.r.","i.r.",IF(ISNUMBER(Fasefordeling!F75),Stoff!D75*Fasefordeling!F75,""))</f>
        <v/>
      </c>
      <c r="J75" s="53" t="str">
        <f>IF('1d. Kons. poregass'!D77&gt;0,'1d. Kons. poregass'!D77,I75)</f>
        <v/>
      </c>
      <c r="K75" s="36" t="str">
        <f>IF(Stoff!D75="i.r.","i.r.",IF(ISNUMBER(Fasefordeling!G75),Stoff!D75*Fasefordeling!G75,""))</f>
        <v/>
      </c>
      <c r="L75" s="53" t="str">
        <f>IF('1d. Kons. poregass'!E77&gt;0,'1d. Kons. poregass'!E77,K75)</f>
        <v/>
      </c>
      <c r="M75" s="63"/>
      <c r="N75" s="63"/>
      <c r="O75" s="63"/>
      <c r="P75" s="63"/>
      <c r="Q75" s="63"/>
      <c r="R75" s="63"/>
      <c r="S75" s="63"/>
      <c r="T75" s="63"/>
      <c r="U75" s="63"/>
      <c r="V75" s="63"/>
      <c r="W75" s="63"/>
      <c r="X75" s="63"/>
      <c r="Y75" s="63"/>
      <c r="Z75" s="63"/>
    </row>
    <row r="76" spans="1:26" s="206" customFormat="1" x14ac:dyDescent="0.2">
      <c r="A76" s="1" t="str">
        <f>IF(Stoff!$B76=0,"-",Stoff!$B76)</f>
        <v>Oktylfenoletoksilat</v>
      </c>
      <c r="B76" s="2">
        <f>IF(Stoff!C76="organisk",Fasefordeling!C76*'1a. Stedsspesifikk'!$D$17,Stoff!E76)</f>
        <v>27.400000000000002</v>
      </c>
      <c r="C76" s="1">
        <f>IF(ISNUMBER(Stoff!F76),Stoff!F76,IF(Stoff!C76="organisk",10^(1.04* Fasefordeling!D76-0.84),"irrelevant"))</f>
        <v>2740</v>
      </c>
      <c r="D76" s="1">
        <f>IF(Stoff!C76="uorganisk","irrelevant",Stoff!G76)</f>
        <v>4.12</v>
      </c>
      <c r="E76" s="53" t="str">
        <f>IF('1b. Kons. jord'!D78&gt;0,'1b. Kons. jord'!D78/(Fasefordeling!B76),"")</f>
        <v/>
      </c>
      <c r="F76" s="53" t="str">
        <f>IF('1c. Kons. porevann'!D78&gt;0,'1c. Kons. porevann'!D78,E76)</f>
        <v/>
      </c>
      <c r="G76" s="53" t="str">
        <f>IF('1b. Kons. jord'!E78&gt;0,'1b. Kons. jord'!E78/(Fasefordeling!B76),"")</f>
        <v/>
      </c>
      <c r="H76" s="53" t="str">
        <f>IF('1c. Kons. porevann'!E78&gt;0,'1c. Kons. porevann'!E78,G76)</f>
        <v/>
      </c>
      <c r="I76" s="36" t="str">
        <f>IF(Stoff!D76="i.r.","i.r.",IF(ISNUMBER(Fasefordeling!F76),Stoff!D76*Fasefordeling!F76,""))</f>
        <v/>
      </c>
      <c r="J76" s="53" t="str">
        <f>IF('1d. Kons. poregass'!D78&gt;0,'1d. Kons. poregass'!D78,I76)</f>
        <v/>
      </c>
      <c r="K76" s="36" t="str">
        <f>IF(Stoff!D76="i.r.","i.r.",IF(ISNUMBER(Fasefordeling!G76),Stoff!D76*Fasefordeling!G76,""))</f>
        <v/>
      </c>
      <c r="L76" s="53" t="str">
        <f>IF('1d. Kons. poregass'!E78&gt;0,'1d. Kons. poregass'!E78,K76)</f>
        <v/>
      </c>
      <c r="M76" s="63"/>
      <c r="N76" s="63"/>
      <c r="O76" s="63"/>
      <c r="P76" s="63"/>
      <c r="Q76" s="63"/>
      <c r="R76" s="63"/>
      <c r="S76" s="63"/>
      <c r="T76" s="63"/>
      <c r="U76" s="63"/>
      <c r="V76" s="63"/>
      <c r="W76" s="63"/>
      <c r="X76" s="63"/>
      <c r="Y76" s="63"/>
      <c r="Z76" s="63"/>
    </row>
    <row r="77" spans="1:26" s="206" customFormat="1" x14ac:dyDescent="0.2">
      <c r="A77" s="1" t="str">
        <f>IF(Stoff!$B77=0,"-",Stoff!$B77)</f>
        <v>TBT-oksid</v>
      </c>
      <c r="B77" s="2">
        <f>IF(Stoff!C77="organisk",Fasefordeling!C77*'1a. Stedsspesifikk'!$D$17,Stoff!E77)</f>
        <v>10.84</v>
      </c>
      <c r="C77" s="1">
        <f>IF(ISNUMBER(Stoff!F77),Stoff!F77,IF(Stoff!C77="organisk",10^(1.04* Fasefordeling!D77-0.84),"irrelevant"))</f>
        <v>1084</v>
      </c>
      <c r="D77" s="1">
        <f>IF(Stoff!C77="uorganisk","irrelevant",Stoff!G77)</f>
        <v>4.4000000000000004</v>
      </c>
      <c r="E77" s="53" t="str">
        <f>IF('1b. Kons. jord'!D79&gt;0,'1b. Kons. jord'!D79/(Fasefordeling!B77),"")</f>
        <v/>
      </c>
      <c r="F77" s="53" t="str">
        <f>IF('1c. Kons. porevann'!D79&gt;0,'1c. Kons. porevann'!D79,E77)</f>
        <v/>
      </c>
      <c r="G77" s="53" t="str">
        <f>IF('1b. Kons. jord'!E79&gt;0,'1b. Kons. jord'!E79/(Fasefordeling!B77),"")</f>
        <v/>
      </c>
      <c r="H77" s="53" t="str">
        <f>IF('1c. Kons. porevann'!E79&gt;0,'1c. Kons. porevann'!E79,G77)</f>
        <v/>
      </c>
      <c r="I77" s="36" t="str">
        <f>IF(Stoff!D77="i.r.","i.r.",IF(ISNUMBER(Fasefordeling!F77),Stoff!D77*Fasefordeling!F77,""))</f>
        <v/>
      </c>
      <c r="J77" s="53" t="str">
        <f>IF('1d. Kons. poregass'!D79&gt;0,'1d. Kons. poregass'!D79,I77)</f>
        <v/>
      </c>
      <c r="K77" s="36" t="str">
        <f>IF(Stoff!D77="i.r.","i.r.",IF(ISNUMBER(Fasefordeling!G77),Stoff!D77*Fasefordeling!G77,""))</f>
        <v/>
      </c>
      <c r="L77" s="53" t="str">
        <f>IF('1d. Kons. poregass'!E79&gt;0,'1d. Kons. poregass'!E79,K77)</f>
        <v/>
      </c>
      <c r="M77" s="63"/>
      <c r="N77" s="63"/>
      <c r="O77" s="63"/>
      <c r="P77" s="63"/>
      <c r="Q77" s="63"/>
      <c r="R77" s="63"/>
      <c r="S77" s="63"/>
      <c r="T77" s="63"/>
      <c r="U77" s="63"/>
      <c r="V77" s="63"/>
      <c r="W77" s="63"/>
      <c r="X77" s="63"/>
      <c r="Y77" s="63"/>
      <c r="Z77" s="63"/>
    </row>
    <row r="78" spans="1:26" s="206" customFormat="1" x14ac:dyDescent="0.2">
      <c r="A78" s="1" t="str">
        <f>IF(Stoff!$B78=0,"-",Stoff!$B78)</f>
        <v>Trifenyltinnklorid</v>
      </c>
      <c r="B78" s="2">
        <f>IF(Stoff!C78="organisk",Fasefordeling!C78*'1a. Stedsspesifikk'!$D$17,Stoff!E78)</f>
        <v>19</v>
      </c>
      <c r="C78" s="1">
        <f>IF(ISNUMBER(Stoff!F78),Stoff!F78,IF(Stoff!C78="organisk",10^(1.04* Fasefordeling!D78-0.84),"irrelevant"))</f>
        <v>1900</v>
      </c>
      <c r="D78" s="1">
        <f>IF(Stoff!C78="uorganisk","irrelevant",Stoff!G78)</f>
        <v>3.43</v>
      </c>
      <c r="E78" s="53" t="str">
        <f>IF('1b. Kons. jord'!D80&gt;0,'1b. Kons. jord'!D80/(Fasefordeling!B78),"")</f>
        <v/>
      </c>
      <c r="F78" s="53" t="str">
        <f>IF('1c. Kons. porevann'!D80&gt;0,'1c. Kons. porevann'!D80,E78)</f>
        <v/>
      </c>
      <c r="G78" s="53" t="str">
        <f>IF('1b. Kons. jord'!E80&gt;0,'1b. Kons. jord'!E80/(Fasefordeling!B78),"")</f>
        <v/>
      </c>
      <c r="H78" s="53" t="str">
        <f>IF('1c. Kons. porevann'!E80&gt;0,'1c. Kons. porevann'!E80,G78)</f>
        <v/>
      </c>
      <c r="I78" s="36" t="str">
        <f>IF(Stoff!D78="i.r.","i.r.",IF(ISNUMBER(Fasefordeling!F78),Stoff!D78*Fasefordeling!F78,""))</f>
        <v/>
      </c>
      <c r="J78" s="53" t="str">
        <f>IF('1d. Kons. poregass'!D80&gt;0,'1d. Kons. poregass'!D80,I78)</f>
        <v/>
      </c>
      <c r="K78" s="36" t="str">
        <f>IF(Stoff!D78="i.r.","i.r.",IF(ISNUMBER(Fasefordeling!G78),Stoff!D78*Fasefordeling!G78,""))</f>
        <v/>
      </c>
      <c r="L78" s="53" t="str">
        <f>IF('1d. Kons. poregass'!E80&gt;0,'1d. Kons. poregass'!E80,K78)</f>
        <v/>
      </c>
      <c r="M78" s="63"/>
      <c r="N78" s="63"/>
      <c r="O78" s="63"/>
      <c r="P78" s="63"/>
      <c r="Q78" s="63"/>
      <c r="R78" s="63"/>
      <c r="S78" s="63"/>
      <c r="T78" s="63"/>
      <c r="U78" s="63"/>
      <c r="V78" s="63"/>
      <c r="W78" s="63"/>
      <c r="X78" s="63"/>
      <c r="Y78" s="63"/>
      <c r="Z78" s="63"/>
    </row>
    <row r="79" spans="1:26" s="206" customFormat="1" x14ac:dyDescent="0.2">
      <c r="A79" s="1" t="str">
        <f>IF(Stoff!$B79=0,"-",Stoff!$B79)</f>
        <v>Di(2-etylheksyl)ftalat</v>
      </c>
      <c r="B79" s="2">
        <f>IF(Stoff!C79="organisk",Fasefordeling!C79*'1a. Stedsspesifikk'!$D$17,Stoff!E79)</f>
        <v>1650</v>
      </c>
      <c r="C79" s="1">
        <f>IF(ISNUMBER(Stoff!F79),Stoff!F79,IF(Stoff!C79="organisk",10^(1.04* Fasefordeling!D79-0.84),"irrelevant"))</f>
        <v>165000</v>
      </c>
      <c r="D79" s="1">
        <f>IF(Stoff!C79="uorganisk","irrelevant",Stoff!G79)</f>
        <v>7.5</v>
      </c>
      <c r="E79" s="53" t="str">
        <f>IF('1b. Kons. jord'!D81&gt;0,'1b. Kons. jord'!D81/(Fasefordeling!B79),"")</f>
        <v/>
      </c>
      <c r="F79" s="53" t="str">
        <f>IF('1c. Kons. porevann'!D81&gt;0,'1c. Kons. porevann'!D81,E79)</f>
        <v/>
      </c>
      <c r="G79" s="53" t="str">
        <f>IF('1b. Kons. jord'!E81&gt;0,'1b. Kons. jord'!E81/(Fasefordeling!B79),"")</f>
        <v/>
      </c>
      <c r="H79" s="53" t="str">
        <f>IF('1c. Kons. porevann'!E81&gt;0,'1c. Kons. porevann'!E81,G79)</f>
        <v/>
      </c>
      <c r="I79" s="36" t="str">
        <f>IF(Stoff!D79="i.r.","i.r.",IF(ISNUMBER(Fasefordeling!F79),Stoff!D79*Fasefordeling!F79,""))</f>
        <v/>
      </c>
      <c r="J79" s="53" t="str">
        <f>IF('1d. Kons. poregass'!D81&gt;0,'1d. Kons. poregass'!D81,I79)</f>
        <v/>
      </c>
      <c r="K79" s="36" t="str">
        <f>IF(Stoff!D79="i.r.","i.r.",IF(ISNUMBER(Fasefordeling!G79),Stoff!D79*Fasefordeling!G79,""))</f>
        <v/>
      </c>
      <c r="L79" s="53" t="str">
        <f>IF('1d. Kons. poregass'!E81&gt;0,'1d. Kons. poregass'!E81,K79)</f>
        <v/>
      </c>
      <c r="M79" s="63"/>
      <c r="N79" s="63"/>
      <c r="O79" s="63"/>
      <c r="P79" s="63"/>
      <c r="Q79" s="63"/>
      <c r="R79" s="63"/>
      <c r="S79" s="63"/>
      <c r="T79" s="63"/>
      <c r="U79" s="63"/>
      <c r="V79" s="63"/>
      <c r="W79" s="63"/>
      <c r="X79" s="63"/>
      <c r="Y79" s="63"/>
      <c r="Z79" s="63"/>
    </row>
    <row r="80" spans="1:26" s="206" customFormat="1" x14ac:dyDescent="0.2">
      <c r="A80" s="1" t="str">
        <f>IF(Stoff!$B80=0,"-",Stoff!$B80)</f>
        <v>Mellomkjedete kl. paraf.</v>
      </c>
      <c r="B80" s="2">
        <f>IF(Stoff!C80="organisk",Fasefordeling!C80*'1a. Stedsspesifikk'!$D$17,Stoff!E80)</f>
        <v>76167.55</v>
      </c>
      <c r="C80" s="1">
        <f>IF(ISNUMBER(Stoff!F80),Stoff!F80,IF(Stoff!C80="organisk",10^(1.04* Fasefordeling!D80-0.84),"irrelevant"))</f>
        <v>7616755</v>
      </c>
      <c r="D80" s="1">
        <f>IF(Stoff!C80="uorganisk","irrelevant",Stoff!G80)</f>
        <v>7</v>
      </c>
      <c r="E80" s="53" t="str">
        <f>IF('1b. Kons. jord'!D82&gt;0,'1b. Kons. jord'!D82/(Fasefordeling!B80),"")</f>
        <v/>
      </c>
      <c r="F80" s="53" t="str">
        <f>IF('1c. Kons. porevann'!D82&gt;0,'1c. Kons. porevann'!D82,E80)</f>
        <v/>
      </c>
      <c r="G80" s="53" t="str">
        <f>IF('1b. Kons. jord'!E82&gt;0,'1b. Kons. jord'!E82/(Fasefordeling!B80),"")</f>
        <v/>
      </c>
      <c r="H80" s="53" t="str">
        <f>IF('1c. Kons. porevann'!E82&gt;0,'1c. Kons. porevann'!E82,G80)</f>
        <v/>
      </c>
      <c r="I80" s="36" t="str">
        <f>IF(Stoff!D80="i.r.","i.r.",IF(ISNUMBER(Fasefordeling!F80),Stoff!D80*Fasefordeling!F80,""))</f>
        <v/>
      </c>
      <c r="J80" s="53" t="str">
        <f>IF('1d. Kons. poregass'!D82&gt;0,'1d. Kons. poregass'!D82,I80)</f>
        <v/>
      </c>
      <c r="K80" s="36" t="str">
        <f>IF(Stoff!D80="i.r.","i.r.",IF(ISNUMBER(Fasefordeling!G80),Stoff!D80*Fasefordeling!G80,""))</f>
        <v/>
      </c>
      <c r="L80" s="53" t="str">
        <f>IF('1d. Kons. poregass'!E82&gt;0,'1d. Kons. poregass'!E82,K80)</f>
        <v/>
      </c>
      <c r="M80" s="63"/>
      <c r="N80" s="63"/>
      <c r="O80" s="63"/>
      <c r="P80" s="63"/>
      <c r="Q80" s="63"/>
      <c r="R80" s="63"/>
      <c r="S80" s="63"/>
      <c r="T80" s="63"/>
      <c r="U80" s="63"/>
      <c r="V80" s="63"/>
      <c r="W80" s="63"/>
      <c r="X80" s="63"/>
      <c r="Y80" s="63"/>
      <c r="Z80" s="63"/>
    </row>
    <row r="81" spans="1:26" s="206" customFormat="1" x14ac:dyDescent="0.2">
      <c r="A81" s="1" t="str">
        <f>IF(Stoff!$B81=0,"-",Stoff!$B81)</f>
        <v>Kortkjedete kl. paraf.</v>
      </c>
      <c r="B81" s="2">
        <f>IF(Stoff!C81="organisk",Fasefordeling!C81*'1a. Stedsspesifikk'!$D$17,Stoff!E81)</f>
        <v>1995.26</v>
      </c>
      <c r="C81" s="1">
        <f>IF(ISNUMBER(Stoff!F81),Stoff!F81,IF(Stoff!C81="organisk",10^(1.04* Fasefordeling!D81-0.84),"irrelevant"))</f>
        <v>199526</v>
      </c>
      <c r="D81" s="1">
        <f>IF(Stoff!C81="uorganisk","irrelevant",Stoff!G81)</f>
        <v>6</v>
      </c>
      <c r="E81" s="53" t="str">
        <f>IF('1b. Kons. jord'!D83&gt;0,'1b. Kons. jord'!D83/(Fasefordeling!B81),"")</f>
        <v/>
      </c>
      <c r="F81" s="53" t="str">
        <f>IF('1c. Kons. porevann'!D83&gt;0,'1c. Kons. porevann'!D83,E81)</f>
        <v/>
      </c>
      <c r="G81" s="53" t="str">
        <f>IF('1b. Kons. jord'!E83&gt;0,'1b. Kons. jord'!E83/(Fasefordeling!B81),"")</f>
        <v/>
      </c>
      <c r="H81" s="53" t="str">
        <f>IF('1c. Kons. porevann'!E83&gt;0,'1c. Kons. porevann'!E83,G81)</f>
        <v/>
      </c>
      <c r="I81" s="36" t="str">
        <f>IF(Stoff!D81="i.r.","i.r.",IF(ISNUMBER(Fasefordeling!F81),Stoff!D81*Fasefordeling!F81,""))</f>
        <v/>
      </c>
      <c r="J81" s="53" t="str">
        <f>IF('1d. Kons. poregass'!D83&gt;0,'1d. Kons. poregass'!D83,I81)</f>
        <v/>
      </c>
      <c r="K81" s="36" t="str">
        <f>IF(Stoff!D81="i.r.","i.r.",IF(ISNUMBER(Fasefordeling!G81),Stoff!D81*Fasefordeling!G81,""))</f>
        <v/>
      </c>
      <c r="L81" s="53" t="str">
        <f>IF('1d. Kons. poregass'!E83&gt;0,'1d. Kons. poregass'!E83,K81)</f>
        <v/>
      </c>
      <c r="M81" s="63"/>
      <c r="N81" s="63"/>
      <c r="O81" s="63"/>
      <c r="P81" s="63"/>
      <c r="Q81" s="63"/>
      <c r="R81" s="63"/>
      <c r="S81" s="63"/>
      <c r="T81" s="63"/>
      <c r="U81" s="63"/>
      <c r="V81" s="63"/>
      <c r="W81" s="63"/>
      <c r="X81" s="63"/>
      <c r="Y81" s="63"/>
      <c r="Z81" s="63"/>
    </row>
    <row r="82" spans="1:26" s="206" customFormat="1" x14ac:dyDescent="0.2">
      <c r="A82" s="1" t="str">
        <f>IF(Stoff!$B82=0,"-",Stoff!$B82)</f>
        <v>Polyklorerte naftalener</v>
      </c>
      <c r="B82" s="2">
        <f>IF(Stoff!C82="organisk",Fasefordeling!C82*'1a. Stedsspesifikk'!$D$17,Stoff!E82)</f>
        <v>1.4454397707459271E-3</v>
      </c>
      <c r="C82" s="1">
        <f>IF(ISNUMBER(Stoff!F82),Stoff!F82,IF(Stoff!C82="organisk",10^(1.04* Fasefordeling!D82-0.84),"irrelevant"))</f>
        <v>0.14454397707459271</v>
      </c>
      <c r="D82" s="1">
        <f>IF(Stoff!C82="uorganisk","irrelevant",Stoff!G82)</f>
        <v>0</v>
      </c>
      <c r="E82" s="53" t="str">
        <f>IF('1b. Kons. jord'!D84&gt;0,'1b. Kons. jord'!D84/(Fasefordeling!B82),"")</f>
        <v/>
      </c>
      <c r="F82" s="53" t="str">
        <f>IF('1c. Kons. porevann'!D84&gt;0,'1c. Kons. porevann'!D84,E82)</f>
        <v/>
      </c>
      <c r="G82" s="53" t="str">
        <f>IF('1b. Kons. jord'!E84&gt;0,'1b. Kons. jord'!E84/(Fasefordeling!B82),"")</f>
        <v/>
      </c>
      <c r="H82" s="53" t="str">
        <f>IF('1c. Kons. porevann'!E84&gt;0,'1c. Kons. porevann'!E84,G82)</f>
        <v/>
      </c>
      <c r="I82" s="36" t="str">
        <f>IF(Stoff!D82="i.r.","i.r.",IF(ISNUMBER(Fasefordeling!F82),Stoff!D82*Fasefordeling!F82,""))</f>
        <v/>
      </c>
      <c r="J82" s="53" t="str">
        <f>IF('1d. Kons. poregass'!D84&gt;0,'1d. Kons. poregass'!D84,I82)</f>
        <v/>
      </c>
      <c r="K82" s="36" t="str">
        <f>IF(Stoff!D82="i.r.","i.r.",IF(ISNUMBER(Fasefordeling!G82),Stoff!D82*Fasefordeling!G82,""))</f>
        <v/>
      </c>
      <c r="L82" s="53" t="str">
        <f>IF('1d. Kons. poregass'!E84&gt;0,'1d. Kons. poregass'!E84,K82)</f>
        <v/>
      </c>
      <c r="M82" s="63"/>
      <c r="N82" s="63"/>
      <c r="O82" s="63"/>
      <c r="P82" s="63"/>
      <c r="Q82" s="63"/>
      <c r="R82" s="63"/>
      <c r="S82" s="63"/>
      <c r="T82" s="63"/>
      <c r="U82" s="63"/>
      <c r="V82" s="63"/>
      <c r="W82" s="63"/>
      <c r="X82" s="63"/>
      <c r="Y82" s="63"/>
      <c r="Z82" s="63"/>
    </row>
    <row r="83" spans="1:26" s="206" customFormat="1" x14ac:dyDescent="0.2">
      <c r="A83" s="1" t="str">
        <f>IF(Stoff!$B83=0,"-",Stoff!$B83)</f>
        <v>Trikresylfosfat</v>
      </c>
      <c r="B83" s="2">
        <f>IF(Stoff!C83="organisk",Fasefordeling!C83*'1a. Stedsspesifikk'!$D$17,Stoff!E83)</f>
        <v>204.17000000000002</v>
      </c>
      <c r="C83" s="1">
        <f>IF(ISNUMBER(Stoff!F83),Stoff!F83,IF(Stoff!C83="organisk",10^(1.04* Fasefordeling!D83-0.84),"irrelevant"))</f>
        <v>20417</v>
      </c>
      <c r="D83" s="1">
        <f>IF(Stoff!C83="uorganisk","irrelevant",Stoff!G83)</f>
        <v>5.93</v>
      </c>
      <c r="E83" s="53" t="str">
        <f>IF('1b. Kons. jord'!D85&gt;0,'1b. Kons. jord'!D85/(Fasefordeling!B83),"")</f>
        <v/>
      </c>
      <c r="F83" s="53" t="str">
        <f>IF('1c. Kons. porevann'!D85&gt;0,'1c. Kons. porevann'!D85,E83)</f>
        <v/>
      </c>
      <c r="G83" s="53" t="str">
        <f>IF('1b. Kons. jord'!E85&gt;0,'1b. Kons. jord'!E85/(Fasefordeling!B83),"")</f>
        <v/>
      </c>
      <c r="H83" s="53" t="str">
        <f>IF('1c. Kons. porevann'!E85&gt;0,'1c. Kons. porevann'!E85,G83)</f>
        <v/>
      </c>
      <c r="I83" s="36" t="str">
        <f>IF(Stoff!D83="i.r.","i.r.",IF(ISNUMBER(Fasefordeling!F83),Stoff!D83*Fasefordeling!F83,""))</f>
        <v/>
      </c>
      <c r="J83" s="53" t="str">
        <f>IF('1d. Kons. poregass'!D85&gt;0,'1d. Kons. poregass'!D85,I83)</f>
        <v/>
      </c>
      <c r="K83" s="36" t="str">
        <f>IF(Stoff!D83="i.r.","i.r.",IF(ISNUMBER(Fasefordeling!G83),Stoff!D83*Fasefordeling!G83,""))</f>
        <v/>
      </c>
      <c r="L83" s="53" t="str">
        <f>IF('1d. Kons. poregass'!E85&gt;0,'1d. Kons. poregass'!E85,K83)</f>
        <v/>
      </c>
      <c r="M83" s="63"/>
      <c r="N83" s="63"/>
      <c r="O83" s="63"/>
      <c r="P83" s="63"/>
      <c r="Q83" s="63"/>
      <c r="R83" s="63"/>
      <c r="S83" s="63"/>
      <c r="T83" s="63"/>
      <c r="U83" s="63"/>
      <c r="V83" s="63"/>
      <c r="W83" s="63"/>
      <c r="X83" s="63"/>
      <c r="Y83" s="63"/>
      <c r="Z83" s="63"/>
    </row>
    <row r="84" spans="1:26" s="206" customFormat="1" x14ac:dyDescent="0.2">
      <c r="A84" s="1" t="str">
        <f>IF(Stoff!$B84=0,"-",Stoff!$B84)</f>
        <v>Dioksin (TCDD-ekv.)</v>
      </c>
      <c r="B84" s="2">
        <f>IF(Stoff!C84="organisk",Fasefordeling!C84*'1a. Stedsspesifikk'!$D$17,Stoff!E84)</f>
        <v>45000</v>
      </c>
      <c r="C84" s="1">
        <f>IF(ISNUMBER(Stoff!F84),Stoff!F84,IF(Stoff!C84="organisk",10^(1.04* Fasefordeling!D84-0.84),"irrelevant"))</f>
        <v>4500000</v>
      </c>
      <c r="D84" s="1">
        <f>IF(Stoff!C84="uorganisk","irrelevant",Stoff!G84)</f>
        <v>6.8</v>
      </c>
      <c r="E84" s="53" t="str">
        <f>IF('1b. Kons. jord'!D86&gt;0,'1b. Kons. jord'!D86/(Fasefordeling!B84),"")</f>
        <v/>
      </c>
      <c r="F84" s="53" t="str">
        <f>IF('1c. Kons. porevann'!D86&gt;0,'1c. Kons. porevann'!D86,E84)</f>
        <v/>
      </c>
      <c r="G84" s="53" t="str">
        <f>IF('1b. Kons. jord'!E86&gt;0,'1b. Kons. jord'!E86/(Fasefordeling!B84),"")</f>
        <v/>
      </c>
      <c r="H84" s="53" t="str">
        <f>IF('1c. Kons. porevann'!E86&gt;0,'1c. Kons. porevann'!E86,G84)</f>
        <v/>
      </c>
      <c r="I84" s="36" t="str">
        <f>IF(Stoff!D84="i.r.","i.r.",IF(ISNUMBER(Fasefordeling!F84),Stoff!D84*Fasefordeling!F84,""))</f>
        <v/>
      </c>
      <c r="J84" s="53" t="str">
        <f>IF('1d. Kons. poregass'!D86&gt;0,'1d. Kons. poregass'!D86,I84)</f>
        <v/>
      </c>
      <c r="K84" s="36" t="str">
        <f>IF(Stoff!D84="i.r.","i.r.",IF(ISNUMBER(Fasefordeling!G84),Stoff!D84*Fasefordeling!G84,""))</f>
        <v/>
      </c>
      <c r="L84" s="53" t="str">
        <f>IF('1d. Kons. poregass'!E86&gt;0,'1d. Kons. poregass'!E86,K84)</f>
        <v/>
      </c>
      <c r="M84" s="63"/>
      <c r="N84" s="63"/>
      <c r="O84" s="63"/>
      <c r="P84" s="63"/>
      <c r="Q84" s="63"/>
      <c r="R84" s="63"/>
      <c r="S84" s="63"/>
      <c r="T84" s="63"/>
      <c r="U84" s="63"/>
      <c r="V84" s="63"/>
      <c r="W84" s="63"/>
      <c r="X84" s="63"/>
      <c r="Y84" s="63"/>
      <c r="Z84" s="63"/>
    </row>
    <row r="85" spans="1:26" s="206" customFormat="1" x14ac:dyDescent="0.2">
      <c r="A85" s="1" t="str">
        <f>IF(Stoff!$B85=0,"-",Stoff!$B85)</f>
        <v>-</v>
      </c>
      <c r="B85" s="2">
        <f>IF(Stoff!C85="organisk",Fasefordeling!C85*'1a. Stedsspesifikk'!$D$17,Stoff!E85)</f>
        <v>0</v>
      </c>
      <c r="C85" s="1" t="str">
        <f>IF(ISNUMBER(Stoff!F85),Stoff!F85,IF(Stoff!C85="organisk",10^(1.04* Fasefordeling!D85-0.84),"irrelevant"))</f>
        <v>irrelevant</v>
      </c>
      <c r="D85" s="1">
        <f>IF(Stoff!C85="uorganisk","irrelevant",Stoff!G85)</f>
        <v>0</v>
      </c>
      <c r="E85" s="53" t="str">
        <f>IF('1b. Kons. jord'!D87&gt;0,'1b. Kons. jord'!D87/(Fasefordeling!B85),"")</f>
        <v/>
      </c>
      <c r="F85" s="53" t="str">
        <f>IF('1c. Kons. porevann'!D87&gt;0,'1c. Kons. porevann'!D87,E85)</f>
        <v/>
      </c>
      <c r="G85" s="53" t="str">
        <f>IF('1b. Kons. jord'!E87&gt;0,'1b. Kons. jord'!E87/(Fasefordeling!B85),"")</f>
        <v/>
      </c>
      <c r="H85" s="53" t="str">
        <f>IF('1c. Kons. porevann'!E87&gt;0,'1c. Kons. porevann'!E87,G85)</f>
        <v/>
      </c>
      <c r="I85" s="36" t="str">
        <f>IF(Stoff!D85="i.r.","i.r.",IF(ISNUMBER(Fasefordeling!F85),Stoff!D85*Fasefordeling!F85,""))</f>
        <v/>
      </c>
      <c r="J85" s="53" t="str">
        <f>IF('1d. Kons. poregass'!D87&gt;0,'1d. Kons. poregass'!D87,I85)</f>
        <v/>
      </c>
      <c r="K85" s="36" t="str">
        <f>IF(Stoff!D85="i.r.","i.r.",IF(ISNUMBER(Fasefordeling!G85),Stoff!D85*Fasefordeling!G85,""))</f>
        <v/>
      </c>
      <c r="L85" s="53" t="str">
        <f>IF('1d. Kons. poregass'!E87&gt;0,'1d. Kons. poregass'!E87,K85)</f>
        <v/>
      </c>
      <c r="M85" s="63"/>
      <c r="N85" s="63"/>
      <c r="O85" s="63"/>
      <c r="P85" s="63"/>
      <c r="Q85" s="63"/>
      <c r="R85" s="63"/>
      <c r="S85" s="63"/>
      <c r="T85" s="63"/>
      <c r="U85" s="63"/>
      <c r="V85" s="63"/>
      <c r="W85" s="63"/>
      <c r="X85" s="63"/>
      <c r="Y85" s="63"/>
      <c r="Z85" s="63"/>
    </row>
    <row r="86" spans="1:26" s="206" customFormat="1" x14ac:dyDescent="0.2">
      <c r="A86" s="1" t="str">
        <f>IF(Stoff!$B86=0,"-",Stoff!$B86)</f>
        <v>-</v>
      </c>
      <c r="B86" s="2">
        <f>IF(Stoff!C86="organisk",Fasefordeling!C86*'1a. Stedsspesifikk'!$D$17,Stoff!E86)</f>
        <v>0</v>
      </c>
      <c r="C86" s="1" t="str">
        <f>IF(ISNUMBER(Stoff!F86),Stoff!F86,IF(Stoff!C86="organisk",10^(1.04* Fasefordeling!D86-0.84),"irrelevant"))</f>
        <v>irrelevant</v>
      </c>
      <c r="D86" s="1">
        <f>IF(Stoff!C86="uorganisk","irrelevant",Stoff!G86)</f>
        <v>0</v>
      </c>
      <c r="E86" s="53" t="str">
        <f>IF('1b. Kons. jord'!D88&gt;0,'1b. Kons. jord'!D88/(Fasefordeling!B86),"")</f>
        <v/>
      </c>
      <c r="F86" s="53" t="str">
        <f>IF('1c. Kons. porevann'!D88&gt;0,'1c. Kons. porevann'!D88,E86)</f>
        <v/>
      </c>
      <c r="G86" s="53" t="str">
        <f>IF('1b. Kons. jord'!E88&gt;0,'1b. Kons. jord'!E88/(Fasefordeling!B86),"")</f>
        <v/>
      </c>
      <c r="H86" s="53" t="str">
        <f>IF('1c. Kons. porevann'!E88&gt;0,'1c. Kons. porevann'!E88,G86)</f>
        <v/>
      </c>
      <c r="I86" s="36" t="str">
        <f>IF(Stoff!D86="i.r.","i.r.",IF(ISNUMBER(Fasefordeling!F86),Stoff!D86*Fasefordeling!F86,""))</f>
        <v/>
      </c>
      <c r="J86" s="53" t="str">
        <f>IF('1d. Kons. poregass'!D88&gt;0,'1d. Kons. poregass'!D88,I86)</f>
        <v/>
      </c>
      <c r="K86" s="36" t="str">
        <f>IF(Stoff!D86="i.r.","i.r.",IF(ISNUMBER(Fasefordeling!G86),Stoff!D86*Fasefordeling!G86,""))</f>
        <v/>
      </c>
      <c r="L86" s="53" t="str">
        <f>IF('1d. Kons. poregass'!E88&gt;0,'1d. Kons. poregass'!E88,K86)</f>
        <v/>
      </c>
      <c r="M86" s="63"/>
      <c r="N86" s="63"/>
      <c r="O86" s="63"/>
      <c r="P86" s="63"/>
      <c r="Q86" s="63"/>
      <c r="R86" s="63"/>
      <c r="S86" s="63"/>
      <c r="T86" s="63"/>
      <c r="U86" s="63"/>
      <c r="V86" s="63"/>
      <c r="W86" s="63"/>
      <c r="X86" s="63"/>
      <c r="Y86" s="63"/>
      <c r="Z86" s="63"/>
    </row>
    <row r="87" spans="1:26" s="206" customFormat="1" x14ac:dyDescent="0.2">
      <c r="A87" s="1" t="str">
        <f>IF(Stoff!$B87=0,"-",Stoff!$B87)</f>
        <v>-</v>
      </c>
      <c r="B87" s="2">
        <f>IF(Stoff!C87="organisk",Fasefordeling!C87*'1a. Stedsspesifikk'!$D$17,Stoff!E87)</f>
        <v>0</v>
      </c>
      <c r="C87" s="1" t="str">
        <f>IF(ISNUMBER(Stoff!F87),Stoff!F87,IF(Stoff!C87="organisk",10^(1.04* Fasefordeling!D87-0.84),"irrelevant"))</f>
        <v>irrelevant</v>
      </c>
      <c r="D87" s="1">
        <f>IF(Stoff!C87="uorganisk","irrelevant",Stoff!G87)</f>
        <v>0</v>
      </c>
      <c r="E87" s="53" t="str">
        <f>IF('1b. Kons. jord'!D89&gt;0,'1b. Kons. jord'!D89/(Fasefordeling!B87),"")</f>
        <v/>
      </c>
      <c r="F87" s="53" t="str">
        <f>IF('1c. Kons. porevann'!D89&gt;0,'1c. Kons. porevann'!D89,E87)</f>
        <v/>
      </c>
      <c r="G87" s="53" t="str">
        <f>IF('1b. Kons. jord'!E89&gt;0,'1b. Kons. jord'!E89/(Fasefordeling!B87),"")</f>
        <v/>
      </c>
      <c r="H87" s="53" t="str">
        <f>IF('1c. Kons. porevann'!E89&gt;0,'1c. Kons. porevann'!E89,G87)</f>
        <v/>
      </c>
      <c r="I87" s="36" t="str">
        <f>IF(Stoff!D87="i.r.","i.r.",IF(ISNUMBER(Fasefordeling!F87),Stoff!D87*Fasefordeling!F87,""))</f>
        <v/>
      </c>
      <c r="J87" s="53" t="str">
        <f>IF('1d. Kons. poregass'!D89&gt;0,'1d. Kons. poregass'!D89,I87)</f>
        <v/>
      </c>
      <c r="K87" s="36" t="str">
        <f>IF(Stoff!D87="i.r.","i.r.",IF(ISNUMBER(Fasefordeling!G87),Stoff!D87*Fasefordeling!G87,""))</f>
        <v/>
      </c>
      <c r="L87" s="53" t="str">
        <f>IF('1d. Kons. poregass'!E89&gt;0,'1d. Kons. poregass'!E89,K87)</f>
        <v/>
      </c>
      <c r="M87" s="63"/>
      <c r="N87" s="63"/>
      <c r="O87" s="63"/>
      <c r="P87" s="63"/>
      <c r="Q87" s="63"/>
      <c r="R87" s="63"/>
      <c r="S87" s="63"/>
      <c r="T87" s="63"/>
      <c r="U87" s="63"/>
      <c r="V87" s="63"/>
      <c r="W87" s="63"/>
      <c r="X87" s="63"/>
      <c r="Y87" s="63"/>
      <c r="Z87" s="63"/>
    </row>
    <row r="88" spans="1:26" s="206" customFormat="1" x14ac:dyDescent="0.2">
      <c r="A88" s="1" t="str">
        <f>IF(Stoff!$B88=0,"-",Stoff!$B88)</f>
        <v>-</v>
      </c>
      <c r="B88" s="2">
        <f>IF(Stoff!C88="organisk",Fasefordeling!C88*'1a. Stedsspesifikk'!$D$17,Stoff!E88)</f>
        <v>0</v>
      </c>
      <c r="C88" s="1" t="str">
        <f>IF(ISNUMBER(Stoff!F88),Stoff!F88,IF(Stoff!C88="organisk",10^(1.04* Fasefordeling!D88-0.84),"irrelevant"))</f>
        <v>irrelevant</v>
      </c>
      <c r="D88" s="1">
        <f>IF(Stoff!C88="uorganisk","irrelevant",Stoff!G88)</f>
        <v>0</v>
      </c>
      <c r="E88" s="53" t="str">
        <f>IF('1b. Kons. jord'!D90&gt;0,'1b. Kons. jord'!D90/(Fasefordeling!B88),"")</f>
        <v/>
      </c>
      <c r="F88" s="53" t="str">
        <f>IF('1c. Kons. porevann'!D90&gt;0,'1c. Kons. porevann'!D90,E88)</f>
        <v/>
      </c>
      <c r="G88" s="53" t="str">
        <f>IF('1b. Kons. jord'!E90&gt;0,'1b. Kons. jord'!E90/(Fasefordeling!B88),"")</f>
        <v/>
      </c>
      <c r="H88" s="53" t="str">
        <f>IF('1c. Kons. porevann'!E90&gt;0,'1c. Kons. porevann'!E90,G88)</f>
        <v/>
      </c>
      <c r="I88" s="36" t="str">
        <f>IF(Stoff!D88="i.r.","i.r.",IF(ISNUMBER(Fasefordeling!F88),Stoff!D88*Fasefordeling!F88,""))</f>
        <v/>
      </c>
      <c r="J88" s="53" t="str">
        <f>IF('1d. Kons. poregass'!D90&gt;0,'1d. Kons. poregass'!D90,I88)</f>
        <v/>
      </c>
      <c r="K88" s="36" t="str">
        <f>IF(Stoff!D88="i.r.","i.r.",IF(ISNUMBER(Fasefordeling!G88),Stoff!D88*Fasefordeling!G88,""))</f>
        <v/>
      </c>
      <c r="L88" s="53" t="str">
        <f>IF('1d. Kons. poregass'!E90&gt;0,'1d. Kons. poregass'!E90,K88)</f>
        <v/>
      </c>
      <c r="M88" s="63"/>
      <c r="N88" s="63"/>
      <c r="O88" s="63"/>
      <c r="P88" s="63"/>
      <c r="Q88" s="63"/>
      <c r="R88" s="63"/>
      <c r="S88" s="63"/>
      <c r="T88" s="63"/>
      <c r="U88" s="63"/>
      <c r="V88" s="63"/>
      <c r="W88" s="63"/>
      <c r="X88" s="63"/>
      <c r="Y88" s="63"/>
      <c r="Z88" s="63"/>
    </row>
    <row r="89" spans="1:26" s="206" customFormat="1" x14ac:dyDescent="0.2">
      <c r="A89" s="1" t="str">
        <f>IF(Stoff!$B89=0,"-",Stoff!$B89)</f>
        <v>-</v>
      </c>
      <c r="B89" s="2">
        <f>IF(Stoff!C89="organisk",Fasefordeling!C89*'1a. Stedsspesifikk'!$D$17,Stoff!E89)</f>
        <v>0</v>
      </c>
      <c r="C89" s="1" t="str">
        <f>IF(ISNUMBER(Stoff!F89),Stoff!F89,IF(Stoff!C89="organisk",10^(1.04* Fasefordeling!D89-0.84),"irrelevant"))</f>
        <v>irrelevant</v>
      </c>
      <c r="D89" s="1">
        <f>IF(Stoff!C89="uorganisk","irrelevant",Stoff!G89)</f>
        <v>0</v>
      </c>
      <c r="E89" s="53" t="str">
        <f>IF('1b. Kons. jord'!D91&gt;0,'1b. Kons. jord'!D91/(Fasefordeling!B89),"")</f>
        <v/>
      </c>
      <c r="F89" s="53" t="str">
        <f>IF('1c. Kons. porevann'!D91&gt;0,'1c. Kons. porevann'!D91,E89)</f>
        <v/>
      </c>
      <c r="G89" s="53" t="str">
        <f>IF('1b. Kons. jord'!E91&gt;0,'1b. Kons. jord'!E91/(Fasefordeling!B89),"")</f>
        <v/>
      </c>
      <c r="H89" s="53" t="str">
        <f>IF('1c. Kons. porevann'!E91&gt;0,'1c. Kons. porevann'!E91,G89)</f>
        <v/>
      </c>
      <c r="I89" s="36" t="str">
        <f>IF(Stoff!D89="i.r.","i.r.",IF(ISNUMBER(Fasefordeling!F89),Stoff!D89*Fasefordeling!F89,""))</f>
        <v/>
      </c>
      <c r="J89" s="53" t="str">
        <f>IF('1d. Kons. poregass'!D91&gt;0,'1d. Kons. poregass'!D91,I89)</f>
        <v/>
      </c>
      <c r="K89" s="36" t="str">
        <f>IF(Stoff!D89="i.r.","i.r.",IF(ISNUMBER(Fasefordeling!G89),Stoff!D89*Fasefordeling!G89,""))</f>
        <v/>
      </c>
      <c r="L89" s="53" t="str">
        <f>IF('1d. Kons. poregass'!E91&gt;0,'1d. Kons. poregass'!E91,K89)</f>
        <v/>
      </c>
      <c r="M89" s="63"/>
      <c r="N89" s="63"/>
      <c r="O89" s="63"/>
      <c r="P89" s="63"/>
      <c r="Q89" s="63"/>
      <c r="R89" s="63"/>
      <c r="S89" s="63"/>
      <c r="T89" s="63"/>
      <c r="U89" s="63"/>
      <c r="V89" s="63"/>
      <c r="W89" s="63"/>
      <c r="X89" s="63"/>
      <c r="Y89" s="63"/>
      <c r="Z89" s="63"/>
    </row>
  </sheetData>
  <sheetProtection sheet="1" objects="1" scenarios="1" selectLockedCells="1"/>
  <pageMargins left="0.23622047244094491" right="0.23622047244094491" top="0.74803149606299213" bottom="0.74803149606299213" header="0.31496062992125984" footer="0.31496062992125984"/>
  <pageSetup paperSize="9" scale="50" pageOrder="overThenDown" orientation="portrait" horizontalDpi="4294967293" verticalDpi="4294967293" r:id="rId1"/>
  <headerFooter alignWithMargins="0">
    <oddHeader>&amp;CProgram: &amp;"Arial,Kursiv"SFT veiledning 99:01 vers.0.9&amp;"Arial,Normal" - Fil:&amp;"Arial,Kursiv" &amp;F&amp;"Arial,Normal" - Ark:&amp;"Arial,Kursiv"&amp;A</oddHeader>
    <oddFooter>&amp;L&amp;D&amp;RSide &amp;P av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FB37-0539-4B10-B48D-B590727187AF}">
  <sheetPr>
    <tabColor rgb="FFFFFF99"/>
  </sheetPr>
  <dimension ref="A1:AM130"/>
  <sheetViews>
    <sheetView workbookViewId="0">
      <pane xSplit="1" ySplit="1" topLeftCell="D2" activePane="bottomRight" state="frozen"/>
      <selection pane="topRight" activeCell="B1" sqref="B1"/>
      <selection pane="bottomLeft" activeCell="A2" sqref="A2"/>
      <selection pane="bottomRight"/>
    </sheetView>
  </sheetViews>
  <sheetFormatPr defaultRowHeight="12.75" x14ac:dyDescent="0.2"/>
  <cols>
    <col min="1" max="1" width="40.7109375" customWidth="1"/>
    <col min="2" max="4" width="13.28515625" customWidth="1"/>
    <col min="5" max="7" width="13.28515625" style="211" customWidth="1"/>
    <col min="8" max="15" width="13.28515625" customWidth="1"/>
    <col min="16" max="16" width="13.28515625" style="206" customWidth="1"/>
    <col min="17" max="18" width="13.28515625" customWidth="1"/>
  </cols>
  <sheetData>
    <row r="1" spans="1:39" s="205" customFormat="1" ht="72" customHeight="1" x14ac:dyDescent="0.25">
      <c r="A1" s="287" t="s">
        <v>0</v>
      </c>
      <c r="B1" s="288" t="s">
        <v>749</v>
      </c>
      <c r="C1" s="288" t="s">
        <v>681</v>
      </c>
      <c r="D1" s="288" t="s">
        <v>678</v>
      </c>
      <c r="E1" s="289" t="s">
        <v>649</v>
      </c>
      <c r="F1" s="289" t="s">
        <v>650</v>
      </c>
      <c r="G1" s="289" t="s">
        <v>651</v>
      </c>
      <c r="H1" s="282" t="s">
        <v>683</v>
      </c>
      <c r="I1" s="282" t="s">
        <v>684</v>
      </c>
      <c r="J1" s="290" t="s">
        <v>652</v>
      </c>
      <c r="K1" s="282" t="s">
        <v>685</v>
      </c>
      <c r="L1" s="282" t="s">
        <v>686</v>
      </c>
      <c r="M1" s="282" t="s">
        <v>687</v>
      </c>
      <c r="N1" s="282" t="s">
        <v>688</v>
      </c>
      <c r="O1" s="282" t="s">
        <v>691</v>
      </c>
      <c r="P1" s="282" t="s">
        <v>693</v>
      </c>
      <c r="Q1" s="282" t="s">
        <v>692</v>
      </c>
      <c r="R1" s="282" t="s">
        <v>694</v>
      </c>
      <c r="S1" s="63"/>
      <c r="T1" s="63"/>
      <c r="U1" s="63"/>
      <c r="V1" s="63"/>
      <c r="W1" s="63"/>
      <c r="X1" s="63"/>
      <c r="Y1" s="63"/>
      <c r="Z1" s="63"/>
      <c r="AA1" s="63"/>
      <c r="AB1" s="63"/>
      <c r="AC1" s="63"/>
      <c r="AD1" s="63"/>
      <c r="AE1" s="63"/>
      <c r="AF1" s="63"/>
      <c r="AG1" s="63"/>
      <c r="AH1" s="63"/>
      <c r="AI1" s="63"/>
      <c r="AJ1" s="63"/>
      <c r="AK1" s="63"/>
      <c r="AL1" s="63"/>
      <c r="AM1" s="63"/>
    </row>
    <row r="2" spans="1:39" x14ac:dyDescent="0.2">
      <c r="A2" s="1" t="str">
        <f>IF(Stoff!$B2=0,"-",Stoff!$B2)</f>
        <v>Arsen</v>
      </c>
      <c r="B2" s="210">
        <v>0</v>
      </c>
      <c r="C2" s="36" t="str">
        <f>IF(Fasefordeling!J2="i.r.","",Fasefordeling!J2)</f>
        <v/>
      </c>
      <c r="D2" s="36" t="str">
        <f>IF(Fasefordeling!L2="i.r.","",Fasefordeling!L2)</f>
        <v/>
      </c>
      <c r="E2" s="36">
        <f>Stoff!Q2*(('1a. Stedsspesifikk'!$D$15^(10/3))/('1a. Stedsspesifikk'!$D$18^2))</f>
        <v>1.0526463857566316E-4</v>
      </c>
      <c r="F2" s="36">
        <f>Stoff!Q2*(('1a. Stedsspesifikk'!$D$30^(10/3))/('1a. Stedsspesifikk'!$D$29^2))</f>
        <v>2.4931449302546235E-4</v>
      </c>
      <c r="G2" s="36">
        <f>('1a. Stedsspesifikk'!$D$23+'1a. Stedsspesifikk'!$D$28)/(('1a. Stedsspesifikk'!$D$23/E2)+('1a. Stedsspesifikk'!$D$28/F2))</f>
        <v>1.2077122713193786E-4</v>
      </c>
      <c r="H2" s="36" t="str">
        <f>IF(C2="","",-G2*((B2-C2)/('1a. Stedsspesifikk'!$C$28+'1a. Stedsspesifikk'!$C$23)))</f>
        <v/>
      </c>
      <c r="I2" s="36" t="str">
        <f>IF(D2="","",-G2*((B2-D2)/('1a. Stedsspesifikk'!$C$28+'1a. Stedsspesifikk'!$C$23)))</f>
        <v/>
      </c>
      <c r="J2" s="36">
        <f>'1a. Stedsspesifikk'!$D$27/(('1a. Stedsspesifikk'!$D$23/('1a. Stedsspesifikk'!$D$24/'1a. Stedsspesifikk'!$D$26))+('1a. Stedsspesifikk'!$D$28/('1a. Stedsspesifikk'!$D$25/'1a. Stedsspesifikk'!$D$26)))</f>
        <v>1.6666083353749285E-6</v>
      </c>
      <c r="K2" s="36" t="str">
        <f>IF(C2="","",J2*C2)</f>
        <v/>
      </c>
      <c r="L2" s="36" t="str">
        <f>IF(D2="","",J2*D2)</f>
        <v/>
      </c>
      <c r="M2" s="36" t="str">
        <f>IF(C2="","",K2+H2)</f>
        <v/>
      </c>
      <c r="N2" s="36" t="str">
        <f>IF(D2="","",L2+I2)</f>
        <v/>
      </c>
      <c r="O2" s="36" t="str">
        <f>IF(C2="","",(M2*'1a. Stedsspesifikk'!$D$21)/('1a. Stedsspesifikk'!$D$20*('1a. Stedsspesifikk'!$D$22/24)))</f>
        <v/>
      </c>
      <c r="P2" s="1" t="str">
        <f>IF('1f. Kons. inneluft'!D4&gt;0,'1f. Kons. inneluft'!D4,O2)</f>
        <v/>
      </c>
      <c r="Q2" s="36" t="str">
        <f>IF(D2="","",(N2*'1a. Stedsspesifikk'!$D$21)/('1a. Stedsspesifikk'!$D$20*('1a. Stedsspesifikk'!$D$22/24)))</f>
        <v/>
      </c>
      <c r="R2" s="53" t="str">
        <f>IF('1f. Kons. inneluft'!E4&gt;0,'1f. Kons. inneluft'!E4,Q2)</f>
        <v/>
      </c>
      <c r="S2" s="63"/>
      <c r="T2" s="63"/>
      <c r="U2" s="63"/>
      <c r="V2" s="63"/>
      <c r="W2" s="63"/>
      <c r="X2" s="63"/>
      <c r="Y2" s="63"/>
      <c r="Z2" s="63"/>
      <c r="AA2" s="63"/>
      <c r="AB2" s="63"/>
      <c r="AC2" s="63"/>
      <c r="AD2" s="63"/>
      <c r="AE2" s="63"/>
      <c r="AF2" s="63"/>
      <c r="AG2" s="63"/>
      <c r="AH2" s="63"/>
      <c r="AI2" s="63"/>
      <c r="AJ2" s="63"/>
      <c r="AK2" s="63"/>
      <c r="AL2" s="63"/>
      <c r="AM2" s="63"/>
    </row>
    <row r="3" spans="1:39" x14ac:dyDescent="0.2">
      <c r="A3" s="1" t="str">
        <f>IF(Stoff!$B3=0,"-",Stoff!$B3)</f>
        <v>Bly</v>
      </c>
      <c r="B3" s="208">
        <v>0</v>
      </c>
      <c r="C3" s="36" t="str">
        <f>IF(Fasefordeling!J3="i.r.","",Fasefordeling!J3)</f>
        <v/>
      </c>
      <c r="D3" s="36" t="str">
        <f>IF(Fasefordeling!L3="i.r.","",Fasefordeling!L3)</f>
        <v/>
      </c>
      <c r="E3" s="36">
        <f>Stoff!Q3*(('1a. Stedsspesifikk'!$D$15^(10/3))/('1a. Stedsspesifikk'!$D$18^2))</f>
        <v>1.0526463857566316E-4</v>
      </c>
      <c r="F3" s="36">
        <f>Stoff!Q3*(('1a. Stedsspesifikk'!$D$30^(10/3))/('1a. Stedsspesifikk'!$D$29^2))</f>
        <v>2.4931449302546235E-4</v>
      </c>
      <c r="G3" s="36">
        <f>('1a. Stedsspesifikk'!$D$23+'1a. Stedsspesifikk'!$D$28)/(('1a. Stedsspesifikk'!$D$23/E3)+('1a. Stedsspesifikk'!$D$28/F3))</f>
        <v>1.2077122713193786E-4</v>
      </c>
      <c r="H3" s="36" t="str">
        <f>IF(C3="","",-G3*((B3-C3)/('1a. Stedsspesifikk'!$C$28+'1a. Stedsspesifikk'!$C$23)))</f>
        <v/>
      </c>
      <c r="I3" s="36" t="str">
        <f>IF(D3="","",-G3*((B3-D3)/('1a. Stedsspesifikk'!$C$28+'1a. Stedsspesifikk'!$C$23)))</f>
        <v/>
      </c>
      <c r="J3" s="36">
        <f>'1a. Stedsspesifikk'!$D$27/(('1a. Stedsspesifikk'!$D$23/('1a. Stedsspesifikk'!$D$24/'1a. Stedsspesifikk'!$D$26))+('1a. Stedsspesifikk'!$D$28/('1a. Stedsspesifikk'!$D$25/'1a. Stedsspesifikk'!$D$26)))</f>
        <v>1.6666083353749285E-6</v>
      </c>
      <c r="K3" s="36" t="str">
        <f t="shared" ref="K3:K66" si="0">IF(C3="","",J3*C3)</f>
        <v/>
      </c>
      <c r="L3" s="36" t="str">
        <f t="shared" ref="L3:L66" si="1">IF(D3="","",J3*D3)</f>
        <v/>
      </c>
      <c r="M3" s="36" t="str">
        <f t="shared" ref="M3:M66" si="2">IF(C3="","",K3+H3)</f>
        <v/>
      </c>
      <c r="N3" s="36" t="str">
        <f t="shared" ref="N3:N66" si="3">IF(D3="","",L3+I3)</f>
        <v/>
      </c>
      <c r="O3" s="36" t="str">
        <f>IF(C3="","",(M3*'1a. Stedsspesifikk'!$D$21)/('1a. Stedsspesifikk'!$D$20*('1a. Stedsspesifikk'!$D$22/24)))</f>
        <v/>
      </c>
      <c r="P3" s="1" t="str">
        <f>IF('1f. Kons. inneluft'!D5&gt;0,'1f. Kons. inneluft'!D5,O3)</f>
        <v/>
      </c>
      <c r="Q3" s="36" t="str">
        <f>IF(D3="","",(N3*'1a. Stedsspesifikk'!$D$21)/('1a. Stedsspesifikk'!$D$20*('1a. Stedsspesifikk'!$D$22/24)))</f>
        <v/>
      </c>
      <c r="R3" s="53" t="str">
        <f>IF('1f. Kons. inneluft'!E5&gt;0,'1f. Kons. inneluft'!E5,Q3)</f>
        <v/>
      </c>
      <c r="S3" s="63"/>
      <c r="T3" s="63"/>
      <c r="U3" s="63"/>
      <c r="V3" s="63"/>
      <c r="W3" s="63"/>
      <c r="X3" s="63"/>
      <c r="Y3" s="63"/>
      <c r="Z3" s="63"/>
      <c r="AA3" s="63"/>
      <c r="AB3" s="63"/>
      <c r="AC3" s="63"/>
      <c r="AD3" s="63"/>
      <c r="AE3" s="63"/>
      <c r="AF3" s="63"/>
      <c r="AG3" s="63"/>
      <c r="AH3" s="63"/>
      <c r="AI3" s="63"/>
      <c r="AJ3" s="63"/>
      <c r="AK3" s="63"/>
      <c r="AL3" s="63"/>
      <c r="AM3" s="63"/>
    </row>
    <row r="4" spans="1:39" x14ac:dyDescent="0.2">
      <c r="A4" s="1" t="str">
        <f>IF(Stoff!$B4=0,"-",Stoff!$B4)</f>
        <v>Kadmium</v>
      </c>
      <c r="B4" s="208">
        <v>0</v>
      </c>
      <c r="C4" s="36" t="str">
        <f>IF(Fasefordeling!J4="i.r.","",Fasefordeling!J4)</f>
        <v/>
      </c>
      <c r="D4" s="36" t="str">
        <f>IF(Fasefordeling!L4="i.r.","",Fasefordeling!L4)</f>
        <v/>
      </c>
      <c r="E4" s="36">
        <f>Stoff!Q4*(('1a. Stedsspesifikk'!$D$15^(10/3))/('1a. Stedsspesifikk'!$D$18^2))</f>
        <v>1.0526463857566316E-4</v>
      </c>
      <c r="F4" s="36">
        <f>Stoff!Q4*(('1a. Stedsspesifikk'!$D$30^(10/3))/('1a. Stedsspesifikk'!$D$29^2))</f>
        <v>2.4931449302546235E-4</v>
      </c>
      <c r="G4" s="36">
        <f>('1a. Stedsspesifikk'!$D$23+'1a. Stedsspesifikk'!$D$28)/(('1a. Stedsspesifikk'!$D$23/E4)+('1a. Stedsspesifikk'!$D$28/F4))</f>
        <v>1.2077122713193786E-4</v>
      </c>
      <c r="H4" s="36" t="str">
        <f>IF(C4="","",-G4*((B4-C4)/('1a. Stedsspesifikk'!$C$28+'1a. Stedsspesifikk'!$C$23)))</f>
        <v/>
      </c>
      <c r="I4" s="36" t="str">
        <f>IF(D4="","",-G4*((B4-D4)/('1a. Stedsspesifikk'!$C$28+'1a. Stedsspesifikk'!$C$23)))</f>
        <v/>
      </c>
      <c r="J4" s="36">
        <f>'1a. Stedsspesifikk'!$D$27/(('1a. Stedsspesifikk'!$D$23/('1a. Stedsspesifikk'!$D$24/'1a. Stedsspesifikk'!$D$26))+('1a. Stedsspesifikk'!$D$28/('1a. Stedsspesifikk'!$D$25/'1a. Stedsspesifikk'!$D$26)))</f>
        <v>1.6666083353749285E-6</v>
      </c>
      <c r="K4" s="36" t="str">
        <f t="shared" si="0"/>
        <v/>
      </c>
      <c r="L4" s="36" t="str">
        <f t="shared" si="1"/>
        <v/>
      </c>
      <c r="M4" s="36" t="str">
        <f t="shared" si="2"/>
        <v/>
      </c>
      <c r="N4" s="36" t="str">
        <f t="shared" si="3"/>
        <v/>
      </c>
      <c r="O4" s="36" t="str">
        <f>IF(C4="","",(M4*'1a. Stedsspesifikk'!$D$21)/('1a. Stedsspesifikk'!$D$20*('1a. Stedsspesifikk'!$D$22/24)))</f>
        <v/>
      </c>
      <c r="P4" s="1" t="str">
        <f>IF('1f. Kons. inneluft'!D6&gt;0,'1f. Kons. inneluft'!D6,O4)</f>
        <v/>
      </c>
      <c r="Q4" s="36" t="str">
        <f>IF(D4="","",(N4*'1a. Stedsspesifikk'!$D$21)/('1a. Stedsspesifikk'!$D$20*('1a. Stedsspesifikk'!$D$22/24)))</f>
        <v/>
      </c>
      <c r="R4" s="53" t="str">
        <f>IF('1f. Kons. inneluft'!E6&gt;0,'1f. Kons. inneluft'!E6,Q4)</f>
        <v/>
      </c>
      <c r="S4" s="63"/>
      <c r="T4" s="63"/>
      <c r="U4" s="63"/>
      <c r="V4" s="63"/>
      <c r="W4" s="63"/>
      <c r="X4" s="63"/>
      <c r="Y4" s="63"/>
      <c r="Z4" s="63"/>
      <c r="AA4" s="63"/>
      <c r="AB4" s="63"/>
      <c r="AC4" s="63"/>
      <c r="AD4" s="63"/>
      <c r="AE4" s="63"/>
      <c r="AF4" s="63"/>
      <c r="AG4" s="63"/>
      <c r="AH4" s="63"/>
      <c r="AI4" s="63"/>
      <c r="AJ4" s="63"/>
      <c r="AK4" s="63"/>
      <c r="AL4" s="63"/>
      <c r="AM4" s="63"/>
    </row>
    <row r="5" spans="1:39" x14ac:dyDescent="0.2">
      <c r="A5" s="1" t="str">
        <f>IF(Stoff!$B5=0,"-",Stoff!$B5)</f>
        <v>Kvikksølv</v>
      </c>
      <c r="B5" s="208">
        <v>0</v>
      </c>
      <c r="C5" s="36" t="str">
        <f>IF(Fasefordeling!J5="i.r.","",Fasefordeling!J5)</f>
        <v/>
      </c>
      <c r="D5" s="36" t="str">
        <f>IF(Fasefordeling!L5="i.r.","",Fasefordeling!L5)</f>
        <v/>
      </c>
      <c r="E5" s="36">
        <f>Stoff!Q5*(('1a. Stedsspesifikk'!$D$15^(10/3))/('1a. Stedsspesifikk'!$D$18^2))</f>
        <v>1.0526463857566316E-4</v>
      </c>
      <c r="F5" s="36">
        <f>Stoff!Q5*(('1a. Stedsspesifikk'!$D$30^(10/3))/('1a. Stedsspesifikk'!$D$29^2))</f>
        <v>2.4931449302546235E-4</v>
      </c>
      <c r="G5" s="36">
        <f>('1a. Stedsspesifikk'!$D$23+'1a. Stedsspesifikk'!$D$28)/(('1a. Stedsspesifikk'!$D$23/E5)+('1a. Stedsspesifikk'!$D$28/F5))</f>
        <v>1.2077122713193786E-4</v>
      </c>
      <c r="H5" s="36" t="str">
        <f>IF(C5="","",-G5*((B5-C5)/('1a. Stedsspesifikk'!$C$28+'1a. Stedsspesifikk'!$C$23)))</f>
        <v/>
      </c>
      <c r="I5" s="36" t="str">
        <f>IF(D5="","",-G5*((B5-D5)/('1a. Stedsspesifikk'!$C$28+'1a. Stedsspesifikk'!$C$23)))</f>
        <v/>
      </c>
      <c r="J5" s="36">
        <f>'1a. Stedsspesifikk'!$D$27/(('1a. Stedsspesifikk'!$D$23/('1a. Stedsspesifikk'!$D$24/'1a. Stedsspesifikk'!$D$26))+('1a. Stedsspesifikk'!$D$28/('1a. Stedsspesifikk'!$D$25/'1a. Stedsspesifikk'!$D$26)))</f>
        <v>1.6666083353749285E-6</v>
      </c>
      <c r="K5" s="36" t="str">
        <f t="shared" si="0"/>
        <v/>
      </c>
      <c r="L5" s="36" t="str">
        <f t="shared" si="1"/>
        <v/>
      </c>
      <c r="M5" s="36" t="str">
        <f t="shared" si="2"/>
        <v/>
      </c>
      <c r="N5" s="36" t="str">
        <f t="shared" si="3"/>
        <v/>
      </c>
      <c r="O5" s="36" t="str">
        <f>IF(C5="","",(M5*'1a. Stedsspesifikk'!$D$21)/('1a. Stedsspesifikk'!$D$20*('1a. Stedsspesifikk'!$D$22/24)))</f>
        <v/>
      </c>
      <c r="P5" s="53" t="str">
        <f>IF('1f. Kons. inneluft'!D7&gt;0,'1f. Kons. inneluft'!D7,O5)</f>
        <v/>
      </c>
      <c r="Q5" s="36" t="str">
        <f>IF(D5="","",(N5*'1a. Stedsspesifikk'!$D$21)/('1a. Stedsspesifikk'!$D$20*('1a. Stedsspesifikk'!$D$22/24)))</f>
        <v/>
      </c>
      <c r="R5" s="53" t="str">
        <f>IF('1f. Kons. inneluft'!E7&gt;0,'1f. Kons. inneluft'!E7,Q5)</f>
        <v/>
      </c>
      <c r="S5" s="63"/>
      <c r="T5" s="63"/>
      <c r="U5" s="63"/>
      <c r="V5" s="63"/>
      <c r="W5" s="63"/>
      <c r="X5" s="63"/>
      <c r="Y5" s="63"/>
      <c r="Z5" s="63"/>
      <c r="AA5" s="63"/>
      <c r="AB5" s="63"/>
      <c r="AC5" s="63"/>
      <c r="AD5" s="63"/>
      <c r="AE5" s="63"/>
      <c r="AF5" s="63"/>
      <c r="AG5" s="63"/>
      <c r="AH5" s="63"/>
      <c r="AI5" s="63"/>
      <c r="AJ5" s="63"/>
      <c r="AK5" s="63"/>
      <c r="AL5" s="63"/>
      <c r="AM5" s="63"/>
    </row>
    <row r="6" spans="1:39" x14ac:dyDescent="0.2">
      <c r="A6" s="1" t="str">
        <f>IF(Stoff!$B6=0,"-",Stoff!$B6)</f>
        <v>Kobber</v>
      </c>
      <c r="B6" s="208">
        <v>0</v>
      </c>
      <c r="C6" s="36" t="str">
        <f>IF(Fasefordeling!J6="i.r.","",Fasefordeling!J6)</f>
        <v/>
      </c>
      <c r="D6" s="36" t="str">
        <f>IF(Fasefordeling!L6="i.r.","",Fasefordeling!L6)</f>
        <v/>
      </c>
      <c r="E6" s="36">
        <f>Stoff!Q6*(('1a. Stedsspesifikk'!$D$15^(10/3))/('1a. Stedsspesifikk'!$D$18^2))</f>
        <v>1.0526463857566316E-4</v>
      </c>
      <c r="F6" s="36">
        <f>Stoff!Q6*(('1a. Stedsspesifikk'!$D$30^(10/3))/('1a. Stedsspesifikk'!$D$29^2))</f>
        <v>2.4931449302546235E-4</v>
      </c>
      <c r="G6" s="36">
        <f>('1a. Stedsspesifikk'!$D$23+'1a. Stedsspesifikk'!$D$28)/(('1a. Stedsspesifikk'!$D$23/E6)+('1a. Stedsspesifikk'!$D$28/F6))</f>
        <v>1.2077122713193786E-4</v>
      </c>
      <c r="H6" s="36" t="str">
        <f>IF(C6="","",-G6*((B6-C6)/('1a. Stedsspesifikk'!$C$28+'1a. Stedsspesifikk'!$C$23)))</f>
        <v/>
      </c>
      <c r="I6" s="36" t="str">
        <f>IF(D6="","",-G6*((B6-D6)/('1a. Stedsspesifikk'!$C$28+'1a. Stedsspesifikk'!$C$23)))</f>
        <v/>
      </c>
      <c r="J6" s="36">
        <f>'1a. Stedsspesifikk'!$D$27/(('1a. Stedsspesifikk'!$D$23/('1a. Stedsspesifikk'!$D$24/'1a. Stedsspesifikk'!$D$26))+('1a. Stedsspesifikk'!$D$28/('1a. Stedsspesifikk'!$D$25/'1a. Stedsspesifikk'!$D$26)))</f>
        <v>1.6666083353749285E-6</v>
      </c>
      <c r="K6" s="36" t="str">
        <f t="shared" si="0"/>
        <v/>
      </c>
      <c r="L6" s="36" t="str">
        <f t="shared" si="1"/>
        <v/>
      </c>
      <c r="M6" s="36" t="str">
        <f t="shared" si="2"/>
        <v/>
      </c>
      <c r="N6" s="36" t="str">
        <f t="shared" si="3"/>
        <v/>
      </c>
      <c r="O6" s="36" t="str">
        <f>IF(C6="","",(M6*'1a. Stedsspesifikk'!$D$21)/('1a. Stedsspesifikk'!$D$20*('1a. Stedsspesifikk'!$D$22/24)))</f>
        <v/>
      </c>
      <c r="P6" s="1" t="str">
        <f>IF('1f. Kons. inneluft'!D8&gt;0,'1f. Kons. inneluft'!D8,O6)</f>
        <v/>
      </c>
      <c r="Q6" s="36" t="str">
        <f>IF(D6="","",(N6*'1a. Stedsspesifikk'!$D$21)/('1a. Stedsspesifikk'!$D$20*('1a. Stedsspesifikk'!$D$22/24)))</f>
        <v/>
      </c>
      <c r="R6" s="53" t="str">
        <f>IF('1f. Kons. inneluft'!E8&gt;0,'1f. Kons. inneluft'!E8,Q6)</f>
        <v/>
      </c>
      <c r="S6" s="63"/>
      <c r="T6" s="63"/>
      <c r="U6" s="63"/>
      <c r="V6" s="63"/>
      <c r="W6" s="63"/>
      <c r="X6" s="63"/>
      <c r="Y6" s="63"/>
      <c r="Z6" s="63"/>
      <c r="AA6" s="63"/>
      <c r="AB6" s="63"/>
      <c r="AC6" s="63"/>
      <c r="AD6" s="63"/>
      <c r="AE6" s="63"/>
      <c r="AF6" s="63"/>
      <c r="AG6" s="63"/>
      <c r="AH6" s="63"/>
      <c r="AI6" s="63"/>
      <c r="AJ6" s="63"/>
      <c r="AK6" s="63"/>
      <c r="AL6" s="63"/>
      <c r="AM6" s="63"/>
    </row>
    <row r="7" spans="1:39" x14ac:dyDescent="0.2">
      <c r="A7" s="1" t="str">
        <f>IF(Stoff!$B7=0,"-",Stoff!$B7)</f>
        <v>Sink</v>
      </c>
      <c r="B7" s="208">
        <v>0</v>
      </c>
      <c r="C7" s="36" t="str">
        <f>IF(Fasefordeling!J7="i.r.","",Fasefordeling!J7)</f>
        <v/>
      </c>
      <c r="D7" s="36" t="str">
        <f>IF(Fasefordeling!L7="i.r.","",Fasefordeling!L7)</f>
        <v/>
      </c>
      <c r="E7" s="36">
        <f>Stoff!Q7*(('1a. Stedsspesifikk'!$D$15^(10/3))/('1a. Stedsspesifikk'!$D$18^2))</f>
        <v>1.0526463857566316E-4</v>
      </c>
      <c r="F7" s="36">
        <f>Stoff!Q7*(('1a. Stedsspesifikk'!$D$30^(10/3))/('1a. Stedsspesifikk'!$D$29^2))</f>
        <v>2.4931449302546235E-4</v>
      </c>
      <c r="G7" s="36">
        <f>('1a. Stedsspesifikk'!$D$23+'1a. Stedsspesifikk'!$D$28)/(('1a. Stedsspesifikk'!$D$23/E7)+('1a. Stedsspesifikk'!$D$28/F7))</f>
        <v>1.2077122713193786E-4</v>
      </c>
      <c r="H7" s="36" t="str">
        <f>IF(C7="","",-G7*((B7-C7)/('1a. Stedsspesifikk'!$C$28+'1a. Stedsspesifikk'!$C$23)))</f>
        <v/>
      </c>
      <c r="I7" s="36" t="str">
        <f>IF(D7="","",-G7*((B7-D7)/('1a. Stedsspesifikk'!$C$28+'1a. Stedsspesifikk'!$C$23)))</f>
        <v/>
      </c>
      <c r="J7" s="36">
        <f>'1a. Stedsspesifikk'!$D$27/(('1a. Stedsspesifikk'!$D$23/('1a. Stedsspesifikk'!$D$24/'1a. Stedsspesifikk'!$D$26))+('1a. Stedsspesifikk'!$D$28/('1a. Stedsspesifikk'!$D$25/'1a. Stedsspesifikk'!$D$26)))</f>
        <v>1.6666083353749285E-6</v>
      </c>
      <c r="K7" s="36" t="str">
        <f t="shared" si="0"/>
        <v/>
      </c>
      <c r="L7" s="36" t="str">
        <f t="shared" si="1"/>
        <v/>
      </c>
      <c r="M7" s="36" t="str">
        <f t="shared" si="2"/>
        <v/>
      </c>
      <c r="N7" s="36" t="str">
        <f t="shared" si="3"/>
        <v/>
      </c>
      <c r="O7" s="36" t="str">
        <f>IF(C7="","",(M7*'1a. Stedsspesifikk'!$D$21)/('1a. Stedsspesifikk'!$D$20*('1a. Stedsspesifikk'!$D$22/24)))</f>
        <v/>
      </c>
      <c r="P7" s="1" t="str">
        <f>IF('1f. Kons. inneluft'!D9&gt;0,'1f. Kons. inneluft'!D9,O7)</f>
        <v/>
      </c>
      <c r="Q7" s="36" t="str">
        <f>IF(D7="","",(N7*'1a. Stedsspesifikk'!$D$21)/('1a. Stedsspesifikk'!$D$20*('1a. Stedsspesifikk'!$D$22/24)))</f>
        <v/>
      </c>
      <c r="R7" s="53" t="str">
        <f>IF('1f. Kons. inneluft'!E9&gt;0,'1f. Kons. inneluft'!E9,Q7)</f>
        <v/>
      </c>
      <c r="S7" s="63"/>
      <c r="T7" s="63"/>
      <c r="U7" s="63"/>
      <c r="V7" s="63"/>
      <c r="W7" s="63"/>
      <c r="X7" s="63"/>
      <c r="Y7" s="63"/>
      <c r="Z7" s="63"/>
      <c r="AA7" s="63"/>
      <c r="AB7" s="63"/>
      <c r="AC7" s="63"/>
      <c r="AD7" s="63"/>
      <c r="AE7" s="63"/>
      <c r="AF7" s="63"/>
      <c r="AG7" s="63"/>
      <c r="AH7" s="63"/>
      <c r="AI7" s="63"/>
      <c r="AJ7" s="63"/>
      <c r="AK7" s="63"/>
      <c r="AL7" s="63"/>
      <c r="AM7" s="63"/>
    </row>
    <row r="8" spans="1:39" x14ac:dyDescent="0.2">
      <c r="A8" s="1" t="str">
        <f>IF(Stoff!$B8=0,"-",Stoff!$B8)</f>
        <v>Krom (III)</v>
      </c>
      <c r="B8" s="208">
        <v>0</v>
      </c>
      <c r="C8" s="36" t="str">
        <f>IF(Fasefordeling!J8="i.r.","",Fasefordeling!J8)</f>
        <v/>
      </c>
      <c r="D8" s="36" t="str">
        <f>IF(Fasefordeling!L8="i.r.","",Fasefordeling!L8)</f>
        <v/>
      </c>
      <c r="E8" s="36">
        <f>Stoff!Q8*(('1a. Stedsspesifikk'!$D$15^(10/3))/('1a. Stedsspesifikk'!$D$18^2))</f>
        <v>1.0526463857566316E-4</v>
      </c>
      <c r="F8" s="36">
        <f>Stoff!Q8*(('1a. Stedsspesifikk'!$D$30^(10/3))/('1a. Stedsspesifikk'!$D$29^2))</f>
        <v>2.4931449302546235E-4</v>
      </c>
      <c r="G8" s="36">
        <f>('1a. Stedsspesifikk'!$D$23+'1a. Stedsspesifikk'!$D$28)/(('1a. Stedsspesifikk'!$D$23/E8)+('1a. Stedsspesifikk'!$D$28/F8))</f>
        <v>1.2077122713193786E-4</v>
      </c>
      <c r="H8" s="36" t="str">
        <f>IF(C8="","",-G8*((B8-C8)/('1a. Stedsspesifikk'!$C$28+'1a. Stedsspesifikk'!$C$23)))</f>
        <v/>
      </c>
      <c r="I8" s="36" t="str">
        <f>IF(D8="","",-G8*((B8-D8)/('1a. Stedsspesifikk'!$C$28+'1a. Stedsspesifikk'!$C$23)))</f>
        <v/>
      </c>
      <c r="J8" s="36">
        <f>'1a. Stedsspesifikk'!$D$27/(('1a. Stedsspesifikk'!$D$23/('1a. Stedsspesifikk'!$D$24/'1a. Stedsspesifikk'!$D$26))+('1a. Stedsspesifikk'!$D$28/('1a. Stedsspesifikk'!$D$25/'1a. Stedsspesifikk'!$D$26)))</f>
        <v>1.6666083353749285E-6</v>
      </c>
      <c r="K8" s="36" t="str">
        <f t="shared" si="0"/>
        <v/>
      </c>
      <c r="L8" s="36" t="str">
        <f t="shared" si="1"/>
        <v/>
      </c>
      <c r="M8" s="36" t="str">
        <f t="shared" si="2"/>
        <v/>
      </c>
      <c r="N8" s="36" t="str">
        <f t="shared" si="3"/>
        <v/>
      </c>
      <c r="O8" s="36" t="str">
        <f>IF(C8="","",(M8*'1a. Stedsspesifikk'!$D$21)/('1a. Stedsspesifikk'!$D$20*('1a. Stedsspesifikk'!$D$22/24)))</f>
        <v/>
      </c>
      <c r="P8" s="1" t="str">
        <f>IF('1f. Kons. inneluft'!D10&gt;0,'1f. Kons. inneluft'!D10,O8)</f>
        <v/>
      </c>
      <c r="Q8" s="36" t="str">
        <f>IF(D8="","",(N8*'1a. Stedsspesifikk'!$D$21)/('1a. Stedsspesifikk'!$D$20*('1a. Stedsspesifikk'!$D$22/24)))</f>
        <v/>
      </c>
      <c r="R8" s="53" t="str">
        <f>IF('1f. Kons. inneluft'!E10&gt;0,'1f. Kons. inneluft'!E10,Q8)</f>
        <v/>
      </c>
      <c r="S8" s="63"/>
      <c r="T8" s="63"/>
      <c r="U8" s="63"/>
      <c r="V8" s="63"/>
      <c r="W8" s="63"/>
      <c r="X8" s="63"/>
      <c r="Y8" s="63"/>
      <c r="Z8" s="63"/>
      <c r="AA8" s="63"/>
      <c r="AB8" s="63"/>
      <c r="AC8" s="63"/>
      <c r="AD8" s="63"/>
      <c r="AE8" s="63"/>
      <c r="AF8" s="63"/>
      <c r="AG8" s="63"/>
      <c r="AH8" s="63"/>
      <c r="AI8" s="63"/>
      <c r="AJ8" s="63"/>
      <c r="AK8" s="63"/>
      <c r="AL8" s="63"/>
      <c r="AM8" s="63"/>
    </row>
    <row r="9" spans="1:39" x14ac:dyDescent="0.2">
      <c r="A9" s="1" t="str">
        <f>IF(Stoff!$B9=0,"-",Stoff!$B9)</f>
        <v>Krom (VI)</v>
      </c>
      <c r="B9" s="208">
        <v>0</v>
      </c>
      <c r="C9" s="36" t="str">
        <f>IF(Fasefordeling!J9="i.r.","",Fasefordeling!J9)</f>
        <v/>
      </c>
      <c r="D9" s="36" t="str">
        <f>IF(Fasefordeling!L9="i.r.","",Fasefordeling!L9)</f>
        <v/>
      </c>
      <c r="E9" s="36">
        <f>Stoff!Q9*(('1a. Stedsspesifikk'!$D$15^(10/3))/('1a. Stedsspesifikk'!$D$18^2))</f>
        <v>1.0526463857566316E-4</v>
      </c>
      <c r="F9" s="36">
        <f>Stoff!Q9*(('1a. Stedsspesifikk'!$D$30^(10/3))/('1a. Stedsspesifikk'!$D$29^2))</f>
        <v>2.4931449302546235E-4</v>
      </c>
      <c r="G9" s="36">
        <f>('1a. Stedsspesifikk'!$D$23+'1a. Stedsspesifikk'!$D$28)/(('1a. Stedsspesifikk'!$D$23/E9)+('1a. Stedsspesifikk'!$D$28/F9))</f>
        <v>1.2077122713193786E-4</v>
      </c>
      <c r="H9" s="36" t="str">
        <f>IF(C9="","",-G9*((B9-C9)/('1a. Stedsspesifikk'!$C$28+'1a. Stedsspesifikk'!$C$23)))</f>
        <v/>
      </c>
      <c r="I9" s="36" t="str">
        <f>IF(D9="","",-G9*((B9-D9)/('1a. Stedsspesifikk'!$C$28+'1a. Stedsspesifikk'!$C$23)))</f>
        <v/>
      </c>
      <c r="J9" s="36">
        <f>'1a. Stedsspesifikk'!$D$27/(('1a. Stedsspesifikk'!$D$23/('1a. Stedsspesifikk'!$D$24/'1a. Stedsspesifikk'!$D$26))+('1a. Stedsspesifikk'!$D$28/('1a. Stedsspesifikk'!$D$25/'1a. Stedsspesifikk'!$D$26)))</f>
        <v>1.6666083353749285E-6</v>
      </c>
      <c r="K9" s="36" t="str">
        <f t="shared" si="0"/>
        <v/>
      </c>
      <c r="L9" s="36" t="str">
        <f t="shared" si="1"/>
        <v/>
      </c>
      <c r="M9" s="36" t="str">
        <f t="shared" si="2"/>
        <v/>
      </c>
      <c r="N9" s="36" t="str">
        <f t="shared" si="3"/>
        <v/>
      </c>
      <c r="O9" s="36" t="str">
        <f>IF(C9="","",(M9*'1a. Stedsspesifikk'!$D$21)/('1a. Stedsspesifikk'!$D$20*('1a. Stedsspesifikk'!$D$22/24)))</f>
        <v/>
      </c>
      <c r="P9" s="1" t="str">
        <f>IF('1f. Kons. inneluft'!D11&gt;0,'1f. Kons. inneluft'!D11,O9)</f>
        <v/>
      </c>
      <c r="Q9" s="36" t="str">
        <f>IF(D9="","",(N9*'1a. Stedsspesifikk'!$D$21)/('1a. Stedsspesifikk'!$D$20*('1a. Stedsspesifikk'!$D$22/24)))</f>
        <v/>
      </c>
      <c r="R9" s="53" t="str">
        <f>IF('1f. Kons. inneluft'!E11&gt;0,'1f. Kons. inneluft'!E11,Q9)</f>
        <v/>
      </c>
      <c r="S9" s="63"/>
      <c r="T9" s="63"/>
      <c r="U9" s="63"/>
      <c r="V9" s="63"/>
      <c r="W9" s="63"/>
      <c r="X9" s="63"/>
      <c r="Y9" s="63"/>
      <c r="Z9" s="63"/>
      <c r="AA9" s="63"/>
      <c r="AB9" s="63"/>
      <c r="AC9" s="63"/>
      <c r="AD9" s="63"/>
      <c r="AE9" s="63"/>
      <c r="AF9" s="63"/>
      <c r="AG9" s="63"/>
      <c r="AH9" s="63"/>
      <c r="AI9" s="63"/>
      <c r="AJ9" s="63"/>
      <c r="AK9" s="63"/>
      <c r="AL9" s="63"/>
      <c r="AM9" s="63"/>
    </row>
    <row r="10" spans="1:39" x14ac:dyDescent="0.2">
      <c r="A10" s="1" t="str">
        <f>IF(Stoff!$B10=0,"-",Stoff!$B10)</f>
        <v>Krom totalt (III + VI)</v>
      </c>
      <c r="B10" s="208">
        <v>0</v>
      </c>
      <c r="C10" s="36" t="str">
        <f>IF(Fasefordeling!J10="i.r.","",Fasefordeling!J10)</f>
        <v/>
      </c>
      <c r="D10" s="36" t="str">
        <f>IF(Fasefordeling!L10="i.r.","",Fasefordeling!L10)</f>
        <v/>
      </c>
      <c r="E10" s="36">
        <f>Stoff!Q10*(('1a. Stedsspesifikk'!$D$15^(10/3))/('1a. Stedsspesifikk'!$D$18^2))</f>
        <v>1.0526463857566316E-4</v>
      </c>
      <c r="F10" s="36">
        <f>Stoff!Q10*(('1a. Stedsspesifikk'!$D$30^(10/3))/('1a. Stedsspesifikk'!$D$29^2))</f>
        <v>2.4931449302546235E-4</v>
      </c>
      <c r="G10" s="36">
        <f>('1a. Stedsspesifikk'!$D$23+'1a. Stedsspesifikk'!$D$28)/(('1a. Stedsspesifikk'!$D$23/E10)+('1a. Stedsspesifikk'!$D$28/F10))</f>
        <v>1.2077122713193786E-4</v>
      </c>
      <c r="H10" s="36" t="str">
        <f>IF(C10="","",-G10*((B10-C10)/('1a. Stedsspesifikk'!$C$28+'1a. Stedsspesifikk'!$C$23)))</f>
        <v/>
      </c>
      <c r="I10" s="36" t="str">
        <f>IF(D10="","",-G10*((B10-D10)/('1a. Stedsspesifikk'!$C$28+'1a. Stedsspesifikk'!$C$23)))</f>
        <v/>
      </c>
      <c r="J10" s="36">
        <f>'1a. Stedsspesifikk'!$D$27/(('1a. Stedsspesifikk'!$D$23/('1a. Stedsspesifikk'!$D$24/'1a. Stedsspesifikk'!$D$26))+('1a. Stedsspesifikk'!$D$28/('1a. Stedsspesifikk'!$D$25/'1a. Stedsspesifikk'!$D$26)))</f>
        <v>1.6666083353749285E-6</v>
      </c>
      <c r="K10" s="36" t="str">
        <f t="shared" si="0"/>
        <v/>
      </c>
      <c r="L10" s="36" t="str">
        <f t="shared" si="1"/>
        <v/>
      </c>
      <c r="M10" s="36" t="str">
        <f t="shared" si="2"/>
        <v/>
      </c>
      <c r="N10" s="36" t="str">
        <f t="shared" si="3"/>
        <v/>
      </c>
      <c r="O10" s="36" t="str">
        <f>IF(C10="","",(M10*'1a. Stedsspesifikk'!$D$21)/('1a. Stedsspesifikk'!$D$20*('1a. Stedsspesifikk'!$D$22/24)))</f>
        <v/>
      </c>
      <c r="P10" s="1" t="str">
        <f>IF('1f. Kons. inneluft'!D12&gt;0,'1f. Kons. inneluft'!D12,O10)</f>
        <v/>
      </c>
      <c r="Q10" s="36" t="str">
        <f>IF(D10="","",(N10*'1a. Stedsspesifikk'!$D$21)/('1a. Stedsspesifikk'!$D$20*('1a. Stedsspesifikk'!$D$22/24)))</f>
        <v/>
      </c>
      <c r="R10" s="53" t="str">
        <f>IF('1f. Kons. inneluft'!E12&gt;0,'1f. Kons. inneluft'!E12,Q10)</f>
        <v/>
      </c>
      <c r="S10" s="63"/>
      <c r="T10" s="63"/>
      <c r="U10" s="63"/>
      <c r="V10" s="63"/>
      <c r="W10" s="63"/>
      <c r="X10" s="63"/>
      <c r="Y10" s="63"/>
      <c r="Z10" s="63"/>
      <c r="AA10" s="63"/>
      <c r="AB10" s="63"/>
      <c r="AC10" s="63"/>
      <c r="AD10" s="63"/>
      <c r="AE10" s="63"/>
      <c r="AF10" s="63"/>
      <c r="AG10" s="63"/>
      <c r="AH10" s="63"/>
      <c r="AI10" s="63"/>
      <c r="AJ10" s="63"/>
      <c r="AK10" s="63"/>
      <c r="AL10" s="63"/>
      <c r="AM10" s="63"/>
    </row>
    <row r="11" spans="1:39" x14ac:dyDescent="0.2">
      <c r="A11" s="1" t="str">
        <f>IF(Stoff!$B11=0,"-",Stoff!$B11)</f>
        <v>Nikkel</v>
      </c>
      <c r="B11" s="208">
        <v>0</v>
      </c>
      <c r="C11" s="36" t="str">
        <f>IF(Fasefordeling!J11="i.r.","",Fasefordeling!J11)</f>
        <v/>
      </c>
      <c r="D11" s="36" t="str">
        <f>IF(Fasefordeling!L11="i.r.","",Fasefordeling!L11)</f>
        <v/>
      </c>
      <c r="E11" s="36">
        <f>Stoff!Q11*(('1a. Stedsspesifikk'!$D$15^(10/3))/('1a. Stedsspesifikk'!$D$18^2))</f>
        <v>1.0526463857566316E-4</v>
      </c>
      <c r="F11" s="36">
        <f>Stoff!Q11*(('1a. Stedsspesifikk'!$D$30^(10/3))/('1a. Stedsspesifikk'!$D$29^2))</f>
        <v>2.4931449302546235E-4</v>
      </c>
      <c r="G11" s="36">
        <f>('1a. Stedsspesifikk'!$D$23+'1a. Stedsspesifikk'!$D$28)/(('1a. Stedsspesifikk'!$D$23/E11)+('1a. Stedsspesifikk'!$D$28/F11))</f>
        <v>1.2077122713193786E-4</v>
      </c>
      <c r="H11" s="36" t="str">
        <f>IF(C11="","",-G11*((B11-C11)/('1a. Stedsspesifikk'!$C$28+'1a. Stedsspesifikk'!$C$23)))</f>
        <v/>
      </c>
      <c r="I11" s="36" t="str">
        <f>IF(D11="","",-G11*((B11-D11)/('1a. Stedsspesifikk'!$C$28+'1a. Stedsspesifikk'!$C$23)))</f>
        <v/>
      </c>
      <c r="J11" s="36">
        <f>'1a. Stedsspesifikk'!$D$27/(('1a. Stedsspesifikk'!$D$23/('1a. Stedsspesifikk'!$D$24/'1a. Stedsspesifikk'!$D$26))+('1a. Stedsspesifikk'!$D$28/('1a. Stedsspesifikk'!$D$25/'1a. Stedsspesifikk'!$D$26)))</f>
        <v>1.6666083353749285E-6</v>
      </c>
      <c r="K11" s="36" t="str">
        <f t="shared" si="0"/>
        <v/>
      </c>
      <c r="L11" s="36" t="str">
        <f t="shared" si="1"/>
        <v/>
      </c>
      <c r="M11" s="36" t="str">
        <f t="shared" si="2"/>
        <v/>
      </c>
      <c r="N11" s="36" t="str">
        <f t="shared" si="3"/>
        <v/>
      </c>
      <c r="O11" s="36" t="str">
        <f>IF(C11="","",(M11*'1a. Stedsspesifikk'!$D$21)/('1a. Stedsspesifikk'!$D$20*('1a. Stedsspesifikk'!$D$22/24)))</f>
        <v/>
      </c>
      <c r="P11" s="1" t="str">
        <f>IF('1f. Kons. inneluft'!D13&gt;0,'1f. Kons. inneluft'!D13,O11)</f>
        <v/>
      </c>
      <c r="Q11" s="36" t="str">
        <f>IF(D11="","",(N11*'1a. Stedsspesifikk'!$D$21)/('1a. Stedsspesifikk'!$D$20*('1a. Stedsspesifikk'!$D$22/24)))</f>
        <v/>
      </c>
      <c r="R11" s="53" t="str">
        <f>IF('1f. Kons. inneluft'!E13&gt;0,'1f. Kons. inneluft'!E13,Q11)</f>
        <v/>
      </c>
      <c r="S11" s="63"/>
      <c r="T11" s="63"/>
      <c r="U11" s="63"/>
      <c r="V11" s="63"/>
      <c r="W11" s="63"/>
      <c r="X11" s="63"/>
      <c r="Y11" s="63"/>
      <c r="Z11" s="63"/>
      <c r="AA11" s="63"/>
      <c r="AB11" s="63"/>
      <c r="AC11" s="63"/>
      <c r="AD11" s="63"/>
      <c r="AE11" s="63"/>
      <c r="AF11" s="63"/>
      <c r="AG11" s="63"/>
      <c r="AH11" s="63"/>
      <c r="AI11" s="63"/>
      <c r="AJ11" s="63"/>
      <c r="AK11" s="63"/>
      <c r="AL11" s="63"/>
      <c r="AM11" s="63"/>
    </row>
    <row r="12" spans="1:39" x14ac:dyDescent="0.2">
      <c r="A12" s="1" t="str">
        <f>IF(Stoff!$B12=0,"-",Stoff!$B12)</f>
        <v>Cyanid fri</v>
      </c>
      <c r="B12" s="208">
        <v>0</v>
      </c>
      <c r="C12" s="36" t="str">
        <f>IF(Fasefordeling!J12="i.r.","",Fasefordeling!J12)</f>
        <v/>
      </c>
      <c r="D12" s="36" t="str">
        <f>IF(Fasefordeling!L12="i.r.","",Fasefordeling!L12)</f>
        <v/>
      </c>
      <c r="E12" s="36">
        <f>Stoff!Q12*(('1a. Stedsspesifikk'!$D$15^(10/3))/('1a. Stedsspesifikk'!$D$18^2))</f>
        <v>1.0526463857566316E-4</v>
      </c>
      <c r="F12" s="36">
        <f>Stoff!Q12*(('1a. Stedsspesifikk'!$D$30^(10/3))/('1a. Stedsspesifikk'!$D$29^2))</f>
        <v>2.4931449302546235E-4</v>
      </c>
      <c r="G12" s="36">
        <f>('1a. Stedsspesifikk'!$D$23+'1a. Stedsspesifikk'!$D$28)/(('1a. Stedsspesifikk'!$D$23/E12)+('1a. Stedsspesifikk'!$D$28/F12))</f>
        <v>1.2077122713193786E-4</v>
      </c>
      <c r="H12" s="36" t="str">
        <f>IF(C12="","",-G12*((B12-C12)/('1a. Stedsspesifikk'!$C$28+'1a. Stedsspesifikk'!$C$23)))</f>
        <v/>
      </c>
      <c r="I12" s="36" t="str">
        <f>IF(D12="","",-G12*((B12-D12)/('1a. Stedsspesifikk'!$C$28+'1a. Stedsspesifikk'!$C$23)))</f>
        <v/>
      </c>
      <c r="J12" s="36">
        <f>'1a. Stedsspesifikk'!$D$27/(('1a. Stedsspesifikk'!$D$23/('1a. Stedsspesifikk'!$D$24/'1a. Stedsspesifikk'!$D$26))+('1a. Stedsspesifikk'!$D$28/('1a. Stedsspesifikk'!$D$25/'1a. Stedsspesifikk'!$D$26)))</f>
        <v>1.6666083353749285E-6</v>
      </c>
      <c r="K12" s="36" t="str">
        <f t="shared" si="0"/>
        <v/>
      </c>
      <c r="L12" s="36" t="str">
        <f t="shared" si="1"/>
        <v/>
      </c>
      <c r="M12" s="36" t="str">
        <f t="shared" si="2"/>
        <v/>
      </c>
      <c r="N12" s="36" t="str">
        <f t="shared" si="3"/>
        <v/>
      </c>
      <c r="O12" s="36" t="str">
        <f>IF(C12="","",(M12*'1a. Stedsspesifikk'!$D$21)/('1a. Stedsspesifikk'!$D$20*('1a. Stedsspesifikk'!$D$22/24)))</f>
        <v/>
      </c>
      <c r="P12" s="53" t="str">
        <f>IF('1f. Kons. inneluft'!D14&gt;0,'1f. Kons. inneluft'!D14,O12)</f>
        <v/>
      </c>
      <c r="Q12" s="36" t="str">
        <f>IF(D12="","",(N12*'1a. Stedsspesifikk'!$D$21)/('1a. Stedsspesifikk'!$D$20*('1a. Stedsspesifikk'!$D$22/24)))</f>
        <v/>
      </c>
      <c r="R12" s="53" t="str">
        <f>IF('1f. Kons. inneluft'!E14&gt;0,'1f. Kons. inneluft'!E14,Q12)</f>
        <v/>
      </c>
      <c r="S12" s="63"/>
      <c r="T12" s="63"/>
      <c r="U12" s="63"/>
      <c r="V12" s="63"/>
      <c r="W12" s="63"/>
      <c r="X12" s="63"/>
      <c r="Y12" s="63"/>
      <c r="Z12" s="63"/>
      <c r="AA12" s="63"/>
      <c r="AB12" s="63"/>
      <c r="AC12" s="63"/>
      <c r="AD12" s="63"/>
      <c r="AE12" s="63"/>
      <c r="AF12" s="63"/>
      <c r="AG12" s="63"/>
      <c r="AH12" s="63"/>
      <c r="AI12" s="63"/>
      <c r="AJ12" s="63"/>
      <c r="AK12" s="63"/>
      <c r="AL12" s="63"/>
      <c r="AM12" s="63"/>
    </row>
    <row r="13" spans="1:39" x14ac:dyDescent="0.2">
      <c r="A13" s="1" t="str">
        <f>IF(Stoff!$B13=0,"-",Stoff!$B13)</f>
        <v>PCB CAS1336-36-3</v>
      </c>
      <c r="B13" s="208">
        <v>0</v>
      </c>
      <c r="C13" s="36" t="str">
        <f>IF(Fasefordeling!J13="i.r.","",Fasefordeling!J13)</f>
        <v/>
      </c>
      <c r="D13" s="36" t="str">
        <f>IF(Fasefordeling!L13="i.r.","",Fasefordeling!L13)</f>
        <v/>
      </c>
      <c r="E13" s="36">
        <f>Stoff!Q13*(('1a. Stedsspesifikk'!$D$15^(10/3))/('1a. Stedsspesifikk'!$D$18^2))</f>
        <v>1.0526463857566316E-4</v>
      </c>
      <c r="F13" s="36">
        <f>Stoff!Q13*(('1a. Stedsspesifikk'!$D$30^(10/3))/('1a. Stedsspesifikk'!$D$29^2))</f>
        <v>2.4931449302546235E-4</v>
      </c>
      <c r="G13" s="36">
        <f>('1a. Stedsspesifikk'!$D$23+'1a. Stedsspesifikk'!$D$28)/(('1a. Stedsspesifikk'!$D$23/E13)+('1a. Stedsspesifikk'!$D$28/F13))</f>
        <v>1.2077122713193786E-4</v>
      </c>
      <c r="H13" s="36" t="str">
        <f>IF(C13="","",-G13*((B13-C13)/('1a. Stedsspesifikk'!$C$28+'1a. Stedsspesifikk'!$C$23)))</f>
        <v/>
      </c>
      <c r="I13" s="36" t="str">
        <f>IF(D13="","",-G13*((B13-D13)/('1a. Stedsspesifikk'!$C$28+'1a. Stedsspesifikk'!$C$23)))</f>
        <v/>
      </c>
      <c r="J13" s="36">
        <f>'1a. Stedsspesifikk'!$D$27/(('1a. Stedsspesifikk'!$D$23/('1a. Stedsspesifikk'!$D$24/'1a. Stedsspesifikk'!$D$26))+('1a. Stedsspesifikk'!$D$28/('1a. Stedsspesifikk'!$D$25/'1a. Stedsspesifikk'!$D$26)))</f>
        <v>1.6666083353749285E-6</v>
      </c>
      <c r="K13" s="36" t="str">
        <f t="shared" si="0"/>
        <v/>
      </c>
      <c r="L13" s="36" t="str">
        <f t="shared" si="1"/>
        <v/>
      </c>
      <c r="M13" s="36" t="str">
        <f t="shared" si="2"/>
        <v/>
      </c>
      <c r="N13" s="36" t="str">
        <f t="shared" si="3"/>
        <v/>
      </c>
      <c r="O13" s="36" t="str">
        <f>IF(C13="","",(M13*'1a. Stedsspesifikk'!$D$21)/('1a. Stedsspesifikk'!$D$20*('1a. Stedsspesifikk'!$D$22/24)))</f>
        <v/>
      </c>
      <c r="P13" s="53" t="str">
        <f>IF('1f. Kons. inneluft'!D15&gt;0,'1f. Kons. inneluft'!D15,O13)</f>
        <v/>
      </c>
      <c r="Q13" s="36" t="str">
        <f>IF(D13="","",(N13*'1a. Stedsspesifikk'!$D$21)/('1a. Stedsspesifikk'!$D$20*('1a. Stedsspesifikk'!$D$22/24)))</f>
        <v/>
      </c>
      <c r="R13" s="53" t="str">
        <f>IF('1f. Kons. inneluft'!E15&gt;0,'1f. Kons. inneluft'!E15,Q13)</f>
        <v/>
      </c>
      <c r="S13" s="63"/>
      <c r="T13" s="63"/>
      <c r="U13" s="63"/>
      <c r="V13" s="63"/>
      <c r="W13" s="63"/>
      <c r="X13" s="63"/>
      <c r="Y13" s="63"/>
      <c r="Z13" s="63"/>
      <c r="AA13" s="63"/>
      <c r="AB13" s="63"/>
      <c r="AC13" s="63"/>
      <c r="AD13" s="63"/>
      <c r="AE13" s="63"/>
      <c r="AF13" s="63"/>
      <c r="AG13" s="63"/>
      <c r="AH13" s="63"/>
      <c r="AI13" s="63"/>
      <c r="AJ13" s="63"/>
      <c r="AK13" s="63"/>
      <c r="AL13" s="63"/>
      <c r="AM13" s="63"/>
    </row>
    <row r="14" spans="1:39" x14ac:dyDescent="0.2">
      <c r="A14" s="1" t="str">
        <f>IF(Stoff!$B14=0,"-",Stoff!$B14)</f>
        <v>Lindan</v>
      </c>
      <c r="B14" s="208">
        <v>0</v>
      </c>
      <c r="C14" s="36" t="str">
        <f>IF(Fasefordeling!J14="i.r.","",Fasefordeling!J14)</f>
        <v/>
      </c>
      <c r="D14" s="36" t="str">
        <f>IF(Fasefordeling!L14="i.r.","",Fasefordeling!L14)</f>
        <v/>
      </c>
      <c r="E14" s="36">
        <f>Stoff!Q14*(('1a. Stedsspesifikk'!$D$15^(10/3))/('1a. Stedsspesifikk'!$D$18^2))</f>
        <v>1.4947578677744171E-4</v>
      </c>
      <c r="F14" s="36">
        <f>Stoff!Q14*(('1a. Stedsspesifikk'!$D$30^(10/3))/('1a. Stedsspesifikk'!$D$29^2))</f>
        <v>3.5402658009615656E-4</v>
      </c>
      <c r="G14" s="36">
        <f>('1a. Stedsspesifikk'!$D$23+'1a. Stedsspesifikk'!$D$28)/(('1a. Stedsspesifikk'!$D$23/E14)+('1a. Stedsspesifikk'!$D$28/F14))</f>
        <v>1.7149514252735176E-4</v>
      </c>
      <c r="H14" s="36" t="str">
        <f>IF(C14="","",-G14*((B14-C14)/('1a. Stedsspesifikk'!$C$28+'1a. Stedsspesifikk'!$C$23)))</f>
        <v/>
      </c>
      <c r="I14" s="36" t="str">
        <f>IF(D14="","",-G14*((B14-D14)/('1a. Stedsspesifikk'!$C$28+'1a. Stedsspesifikk'!$C$23)))</f>
        <v/>
      </c>
      <c r="J14" s="36">
        <f>'1a. Stedsspesifikk'!$D$27/(('1a. Stedsspesifikk'!$D$23/('1a. Stedsspesifikk'!$D$24/'1a. Stedsspesifikk'!$D$26))+('1a. Stedsspesifikk'!$D$28/('1a. Stedsspesifikk'!$D$25/'1a. Stedsspesifikk'!$D$26)))</f>
        <v>1.6666083353749285E-6</v>
      </c>
      <c r="K14" s="36" t="str">
        <f t="shared" si="0"/>
        <v/>
      </c>
      <c r="L14" s="36" t="str">
        <f t="shared" si="1"/>
        <v/>
      </c>
      <c r="M14" s="36" t="str">
        <f t="shared" si="2"/>
        <v/>
      </c>
      <c r="N14" s="36" t="str">
        <f t="shared" si="3"/>
        <v/>
      </c>
      <c r="O14" s="36" t="str">
        <f>IF(C14="","",(M14*'1a. Stedsspesifikk'!$D$21)/('1a. Stedsspesifikk'!$D$20*('1a. Stedsspesifikk'!$D$22/24)))</f>
        <v/>
      </c>
      <c r="P14" s="53" t="str">
        <f>IF('1f. Kons. inneluft'!D16&gt;0,'1f. Kons. inneluft'!D16,O14)</f>
        <v/>
      </c>
      <c r="Q14" s="36" t="str">
        <f>IF(D14="","",(N14*'1a. Stedsspesifikk'!$D$21)/('1a. Stedsspesifikk'!$D$20*('1a. Stedsspesifikk'!$D$22/24)))</f>
        <v/>
      </c>
      <c r="R14" s="53" t="str">
        <f>IF('1f. Kons. inneluft'!E16&gt;0,'1f. Kons. inneluft'!E16,Q14)</f>
        <v/>
      </c>
      <c r="S14" s="63"/>
      <c r="T14" s="63"/>
      <c r="U14" s="63"/>
      <c r="V14" s="63"/>
      <c r="W14" s="63"/>
      <c r="X14" s="63"/>
      <c r="Y14" s="63"/>
      <c r="Z14" s="63"/>
      <c r="AA14" s="63"/>
      <c r="AB14" s="63"/>
      <c r="AC14" s="63"/>
      <c r="AD14" s="63"/>
      <c r="AE14" s="63"/>
      <c r="AF14" s="63"/>
      <c r="AG14" s="63"/>
      <c r="AH14" s="63"/>
      <c r="AI14" s="63"/>
      <c r="AJ14" s="63"/>
      <c r="AK14" s="63"/>
      <c r="AL14" s="63"/>
      <c r="AM14" s="63"/>
    </row>
    <row r="15" spans="1:39" x14ac:dyDescent="0.2">
      <c r="A15" s="1" t="str">
        <f>IF(Stoff!$B15=0,"-",Stoff!$B15)</f>
        <v>DDT</v>
      </c>
      <c r="B15" s="208">
        <v>0</v>
      </c>
      <c r="C15" s="36" t="str">
        <f>IF(Fasefordeling!J15="i.r.","",Fasefordeling!J15)</f>
        <v/>
      </c>
      <c r="D15" s="36" t="str">
        <f>IF(Fasefordeling!L15="i.r.","",Fasefordeling!L15)</f>
        <v/>
      </c>
      <c r="E15" s="36">
        <f>Stoff!Q15*(('1a. Stedsspesifikk'!$D$15^(10/3))/('1a. Stedsspesifikk'!$D$18^2))</f>
        <v>1.4421255484865854E-4</v>
      </c>
      <c r="F15" s="36">
        <f>Stoff!Q15*(('1a. Stedsspesifikk'!$D$30^(10/3))/('1a. Stedsspesifikk'!$D$29^2))</f>
        <v>3.4156085544488342E-4</v>
      </c>
      <c r="G15" s="36">
        <f>('1a. Stedsspesifikk'!$D$23+'1a. Stedsspesifikk'!$D$28)/(('1a. Stedsspesifikk'!$D$23/E15)+('1a. Stedsspesifikk'!$D$28/F15))</f>
        <v>1.6545658117075485E-4</v>
      </c>
      <c r="H15" s="36" t="str">
        <f>IF(C15="","",-G15*((B15-C15)/('1a. Stedsspesifikk'!$C$28+'1a. Stedsspesifikk'!$C$23)))</f>
        <v/>
      </c>
      <c r="I15" s="36" t="str">
        <f>IF(D15="","",-G15*((B15-D15)/('1a. Stedsspesifikk'!$C$28+'1a. Stedsspesifikk'!$C$23)))</f>
        <v/>
      </c>
      <c r="J15" s="36">
        <f>'1a. Stedsspesifikk'!$D$27/(('1a. Stedsspesifikk'!$D$23/('1a. Stedsspesifikk'!$D$24/'1a. Stedsspesifikk'!$D$26))+('1a. Stedsspesifikk'!$D$28/('1a. Stedsspesifikk'!$D$25/'1a. Stedsspesifikk'!$D$26)))</f>
        <v>1.6666083353749285E-6</v>
      </c>
      <c r="K15" s="36" t="str">
        <f t="shared" si="0"/>
        <v/>
      </c>
      <c r="L15" s="36" t="str">
        <f t="shared" si="1"/>
        <v/>
      </c>
      <c r="M15" s="36" t="str">
        <f t="shared" si="2"/>
        <v/>
      </c>
      <c r="N15" s="36" t="str">
        <f t="shared" si="3"/>
        <v/>
      </c>
      <c r="O15" s="36" t="str">
        <f>IF(C15="","",(M15*'1a. Stedsspesifikk'!$D$21)/('1a. Stedsspesifikk'!$D$20*('1a. Stedsspesifikk'!$D$22/24)))</f>
        <v/>
      </c>
      <c r="P15" s="53" t="str">
        <f>IF('1f. Kons. inneluft'!D17&gt;0,'1f. Kons. inneluft'!D17,O15)</f>
        <v/>
      </c>
      <c r="Q15" s="36" t="str">
        <f>IF(D15="","",(N15*'1a. Stedsspesifikk'!$D$21)/('1a. Stedsspesifikk'!$D$20*('1a. Stedsspesifikk'!$D$22/24)))</f>
        <v/>
      </c>
      <c r="R15" s="53" t="str">
        <f>IF('1f. Kons. inneluft'!E17&gt;0,'1f. Kons. inneluft'!E17,Q15)</f>
        <v/>
      </c>
      <c r="S15" s="63"/>
      <c r="T15" s="63"/>
      <c r="U15" s="63"/>
      <c r="V15" s="63"/>
      <c r="W15" s="63"/>
      <c r="X15" s="63"/>
      <c r="Y15" s="63"/>
      <c r="Z15" s="63"/>
      <c r="AA15" s="63"/>
      <c r="AB15" s="63"/>
      <c r="AC15" s="63"/>
      <c r="AD15" s="63"/>
      <c r="AE15" s="63"/>
      <c r="AF15" s="63"/>
      <c r="AG15" s="63"/>
      <c r="AH15" s="63"/>
      <c r="AI15" s="63"/>
      <c r="AJ15" s="63"/>
      <c r="AK15" s="63"/>
      <c r="AL15" s="63"/>
      <c r="AM15" s="63"/>
    </row>
    <row r="16" spans="1:39" x14ac:dyDescent="0.2">
      <c r="A16" s="1" t="str">
        <f>IF(Stoff!$B16=0,"-",Stoff!$B16)</f>
        <v>Monoklorbensen</v>
      </c>
      <c r="B16" s="208">
        <v>0</v>
      </c>
      <c r="C16" s="36" t="str">
        <f>IF(Fasefordeling!J16="i.r.","",Fasefordeling!J16)</f>
        <v/>
      </c>
      <c r="D16" s="36" t="str">
        <f>IF(Fasefordeling!L16="i.r.","",Fasefordeling!L16)</f>
        <v/>
      </c>
      <c r="E16" s="36">
        <f>Stoff!Q16*(('1a. Stedsspesifikk'!$D$15^(10/3))/('1a. Stedsspesifikk'!$D$18^2))</f>
        <v>7.684318616023411E-4</v>
      </c>
      <c r="F16" s="36">
        <f>Stoff!Q16*(('1a. Stedsspesifikk'!$D$30^(10/3))/('1a. Stedsspesifikk'!$D$29^2))</f>
        <v>1.8199957990858752E-3</v>
      </c>
      <c r="G16" s="36">
        <f>('1a. Stedsspesifikk'!$D$23+'1a. Stedsspesifikk'!$D$28)/(('1a. Stedsspesifikk'!$D$23/E16)+('1a. Stedsspesifikk'!$D$28/F16))</f>
        <v>8.8162995806314638E-4</v>
      </c>
      <c r="H16" s="36" t="str">
        <f>IF(C16="","",-G16*((B16-C16)/('1a. Stedsspesifikk'!$C$28+'1a. Stedsspesifikk'!$C$23)))</f>
        <v/>
      </c>
      <c r="I16" s="36" t="str">
        <f>IF(D16="","",-G16*((B16-D16)/('1a. Stedsspesifikk'!$C$28+'1a. Stedsspesifikk'!$C$23)))</f>
        <v/>
      </c>
      <c r="J16" s="36">
        <f>'1a. Stedsspesifikk'!$D$27/(('1a. Stedsspesifikk'!$D$23/('1a. Stedsspesifikk'!$D$24/'1a. Stedsspesifikk'!$D$26))+('1a. Stedsspesifikk'!$D$28/('1a. Stedsspesifikk'!$D$25/'1a. Stedsspesifikk'!$D$26)))</f>
        <v>1.6666083353749285E-6</v>
      </c>
      <c r="K16" s="36" t="str">
        <f t="shared" si="0"/>
        <v/>
      </c>
      <c r="L16" s="36" t="str">
        <f t="shared" si="1"/>
        <v/>
      </c>
      <c r="M16" s="36" t="str">
        <f t="shared" si="2"/>
        <v/>
      </c>
      <c r="N16" s="36" t="str">
        <f t="shared" si="3"/>
        <v/>
      </c>
      <c r="O16" s="36" t="str">
        <f>IF(C16="","",(M16*'1a. Stedsspesifikk'!$D$21)/('1a. Stedsspesifikk'!$D$20*('1a. Stedsspesifikk'!$D$22/24)))</f>
        <v/>
      </c>
      <c r="P16" s="53" t="str">
        <f>IF('1f. Kons. inneluft'!D18&gt;0,'1f. Kons. inneluft'!D18,O16)</f>
        <v/>
      </c>
      <c r="Q16" s="36" t="str">
        <f>IF(D16="","",(N16*'1a. Stedsspesifikk'!$D$21)/('1a. Stedsspesifikk'!$D$20*('1a. Stedsspesifikk'!$D$22/24)))</f>
        <v/>
      </c>
      <c r="R16" s="53" t="str">
        <f>IF('1f. Kons. inneluft'!E18&gt;0,'1f. Kons. inneluft'!E18,Q16)</f>
        <v/>
      </c>
      <c r="S16" s="63"/>
      <c r="T16" s="63"/>
      <c r="U16" s="63"/>
      <c r="V16" s="63"/>
      <c r="W16" s="63"/>
      <c r="X16" s="63"/>
      <c r="Y16" s="63"/>
      <c r="Z16" s="63"/>
      <c r="AA16" s="63"/>
      <c r="AB16" s="63"/>
      <c r="AC16" s="63"/>
      <c r="AD16" s="63"/>
      <c r="AE16" s="63"/>
      <c r="AF16" s="63"/>
      <c r="AG16" s="63"/>
      <c r="AH16" s="63"/>
      <c r="AI16" s="63"/>
      <c r="AJ16" s="63"/>
      <c r="AK16" s="63"/>
      <c r="AL16" s="63"/>
      <c r="AM16" s="63"/>
    </row>
    <row r="17" spans="1:39" x14ac:dyDescent="0.2">
      <c r="A17" s="1" t="str">
        <f>IF(Stoff!$B17=0,"-",Stoff!$B17)</f>
        <v>1,2-diklorbensen</v>
      </c>
      <c r="B17" s="208">
        <v>0</v>
      </c>
      <c r="C17" s="36" t="str">
        <f>IF(Fasefordeling!J17="i.r.","",Fasefordeling!J17)</f>
        <v/>
      </c>
      <c r="D17" s="36" t="str">
        <f>IF(Fasefordeling!L17="i.r.","",Fasefordeling!L17)</f>
        <v/>
      </c>
      <c r="E17" s="36">
        <f>Stoff!Q17*(('1a. Stedsspesifikk'!$D$15^(10/3))/('1a. Stedsspesifikk'!$D$18^2))</f>
        <v>7.2632600617207588E-4</v>
      </c>
      <c r="F17" s="36">
        <f>Stoff!Q17*(('1a. Stedsspesifikk'!$D$30^(10/3))/('1a. Stedsspesifikk'!$D$29^2))</f>
        <v>1.7202700018756904E-3</v>
      </c>
      <c r="G17" s="36">
        <f>('1a. Stedsspesifikk'!$D$23+'1a. Stedsspesifikk'!$D$28)/(('1a. Stedsspesifikk'!$D$23/E17)+('1a. Stedsspesifikk'!$D$28/F17))</f>
        <v>8.3332146721037134E-4</v>
      </c>
      <c r="H17" s="36" t="str">
        <f>IF(C17="","",-G17*((B17-C17)/('1a. Stedsspesifikk'!$C$28+'1a. Stedsspesifikk'!$C$23)))</f>
        <v/>
      </c>
      <c r="I17" s="36" t="str">
        <f>IF(D17="","",-G17*((B17-D17)/('1a. Stedsspesifikk'!$C$28+'1a. Stedsspesifikk'!$C$23)))</f>
        <v/>
      </c>
      <c r="J17" s="36">
        <f>'1a. Stedsspesifikk'!$D$27/(('1a. Stedsspesifikk'!$D$23/('1a. Stedsspesifikk'!$D$24/'1a. Stedsspesifikk'!$D$26))+('1a. Stedsspesifikk'!$D$28/('1a. Stedsspesifikk'!$D$25/'1a. Stedsspesifikk'!$D$26)))</f>
        <v>1.6666083353749285E-6</v>
      </c>
      <c r="K17" s="36" t="str">
        <f t="shared" si="0"/>
        <v/>
      </c>
      <c r="L17" s="36" t="str">
        <f t="shared" si="1"/>
        <v/>
      </c>
      <c r="M17" s="36" t="str">
        <f t="shared" si="2"/>
        <v/>
      </c>
      <c r="N17" s="36" t="str">
        <f t="shared" si="3"/>
        <v/>
      </c>
      <c r="O17" s="36" t="str">
        <f>IF(C17="","",(M17*'1a. Stedsspesifikk'!$D$21)/('1a. Stedsspesifikk'!$D$20*('1a. Stedsspesifikk'!$D$22/24)))</f>
        <v/>
      </c>
      <c r="P17" s="53" t="str">
        <f>IF('1f. Kons. inneluft'!D19&gt;0,'1f. Kons. inneluft'!D19,O17)</f>
        <v/>
      </c>
      <c r="Q17" s="36" t="str">
        <f>IF(D17="","",(N17*'1a. Stedsspesifikk'!$D$21)/('1a. Stedsspesifikk'!$D$20*('1a. Stedsspesifikk'!$D$22/24)))</f>
        <v/>
      </c>
      <c r="R17" s="53" t="str">
        <f>IF('1f. Kons. inneluft'!E19&gt;0,'1f. Kons. inneluft'!E19,Q17)</f>
        <v/>
      </c>
      <c r="S17" s="63"/>
      <c r="T17" s="63"/>
      <c r="U17" s="63"/>
      <c r="V17" s="63"/>
      <c r="W17" s="63"/>
      <c r="X17" s="63"/>
      <c r="Y17" s="63"/>
      <c r="Z17" s="63"/>
      <c r="AA17" s="63"/>
      <c r="AB17" s="63"/>
      <c r="AC17" s="63"/>
      <c r="AD17" s="63"/>
      <c r="AE17" s="63"/>
      <c r="AF17" s="63"/>
      <c r="AG17" s="63"/>
      <c r="AH17" s="63"/>
      <c r="AI17" s="63"/>
      <c r="AJ17" s="63"/>
      <c r="AK17" s="63"/>
      <c r="AL17" s="63"/>
      <c r="AM17" s="63"/>
    </row>
    <row r="18" spans="1:39" x14ac:dyDescent="0.2">
      <c r="A18" s="1" t="str">
        <f>IF(Stoff!$B18=0,"-",Stoff!$B18)</f>
        <v>1,4-diklorbensen</v>
      </c>
      <c r="B18" s="208">
        <v>0</v>
      </c>
      <c r="C18" s="36" t="str">
        <f>IF(Fasefordeling!J18="i.r.","",Fasefordeling!J18)</f>
        <v/>
      </c>
      <c r="D18" s="36" t="str">
        <f>IF(Fasefordeling!L18="i.r.","",Fasefordeling!L18)</f>
        <v/>
      </c>
      <c r="E18" s="36">
        <f>Stoff!Q18*(('1a. Stedsspesifikk'!$D$15^(10/3))/('1a. Stedsspesifikk'!$D$18^2))</f>
        <v>7.2632600617207588E-4</v>
      </c>
      <c r="F18" s="36">
        <f>Stoff!Q18*(('1a. Stedsspesifikk'!$D$30^(10/3))/('1a. Stedsspesifikk'!$D$29^2))</f>
        <v>1.7202700018756904E-3</v>
      </c>
      <c r="G18" s="36">
        <f>('1a. Stedsspesifikk'!$D$23+'1a. Stedsspesifikk'!$D$28)/(('1a. Stedsspesifikk'!$D$23/E18)+('1a. Stedsspesifikk'!$D$28/F18))</f>
        <v>8.3332146721037134E-4</v>
      </c>
      <c r="H18" s="36" t="str">
        <f>IF(C18="","",-G18*((B18-C18)/('1a. Stedsspesifikk'!$C$28+'1a. Stedsspesifikk'!$C$23)))</f>
        <v/>
      </c>
      <c r="I18" s="36" t="str">
        <f>IF(D18="","",-G18*((B18-D18)/('1a. Stedsspesifikk'!$C$28+'1a. Stedsspesifikk'!$C$23)))</f>
        <v/>
      </c>
      <c r="J18" s="36">
        <f>'1a. Stedsspesifikk'!$D$27/(('1a. Stedsspesifikk'!$D$23/('1a. Stedsspesifikk'!$D$24/'1a. Stedsspesifikk'!$D$26))+('1a. Stedsspesifikk'!$D$28/('1a. Stedsspesifikk'!$D$25/'1a. Stedsspesifikk'!$D$26)))</f>
        <v>1.6666083353749285E-6</v>
      </c>
      <c r="K18" s="36" t="str">
        <f t="shared" si="0"/>
        <v/>
      </c>
      <c r="L18" s="36" t="str">
        <f t="shared" si="1"/>
        <v/>
      </c>
      <c r="M18" s="36" t="str">
        <f t="shared" si="2"/>
        <v/>
      </c>
      <c r="N18" s="36" t="str">
        <f t="shared" si="3"/>
        <v/>
      </c>
      <c r="O18" s="36" t="str">
        <f>IF(C18="","",(M18*'1a. Stedsspesifikk'!$D$21)/('1a. Stedsspesifikk'!$D$20*('1a. Stedsspesifikk'!$D$22/24)))</f>
        <v/>
      </c>
      <c r="P18" s="53" t="str">
        <f>IF('1f. Kons. inneluft'!D20&gt;0,'1f. Kons. inneluft'!D20,O18)</f>
        <v/>
      </c>
      <c r="Q18" s="36" t="str">
        <f>IF(D18="","",(N18*'1a. Stedsspesifikk'!$D$21)/('1a. Stedsspesifikk'!$D$20*('1a. Stedsspesifikk'!$D$22/24)))</f>
        <v/>
      </c>
      <c r="R18" s="53" t="str">
        <f>IF('1f. Kons. inneluft'!E20&gt;0,'1f. Kons. inneluft'!E20,Q18)</f>
        <v/>
      </c>
      <c r="S18" s="63"/>
      <c r="T18" s="63"/>
      <c r="U18" s="63"/>
      <c r="V18" s="63"/>
      <c r="W18" s="63"/>
      <c r="X18" s="63"/>
      <c r="Y18" s="63"/>
      <c r="Z18" s="63"/>
      <c r="AA18" s="63"/>
      <c r="AB18" s="63"/>
      <c r="AC18" s="63"/>
      <c r="AD18" s="63"/>
      <c r="AE18" s="63"/>
      <c r="AF18" s="63"/>
      <c r="AG18" s="63"/>
      <c r="AH18" s="63"/>
      <c r="AI18" s="63"/>
      <c r="AJ18" s="63"/>
      <c r="AK18" s="63"/>
      <c r="AL18" s="63"/>
      <c r="AM18" s="63"/>
    </row>
    <row r="19" spans="1:39" x14ac:dyDescent="0.2">
      <c r="A19" s="1" t="str">
        <f>IF(Stoff!$B19=0,"-",Stoff!$B19)</f>
        <v>1,2,4-triklorbensen</v>
      </c>
      <c r="B19" s="208">
        <v>0</v>
      </c>
      <c r="C19" s="36" t="str">
        <f>IF(Fasefordeling!J19="i.r.","",Fasefordeling!J19)</f>
        <v/>
      </c>
      <c r="D19" s="36" t="str">
        <f>IF(Fasefordeling!L19="i.r.","",Fasefordeling!L19)</f>
        <v/>
      </c>
      <c r="E19" s="36">
        <f>Stoff!Q19*(('1a. Stedsspesifikk'!$D$15^(10/3))/('1a. Stedsspesifikk'!$D$18^2))</f>
        <v>3.1579391572698949E-4</v>
      </c>
      <c r="F19" s="36">
        <f>Stoff!Q19*(('1a. Stedsspesifikk'!$D$30^(10/3))/('1a. Stedsspesifikk'!$D$29^2))</f>
        <v>7.47943479076387E-4</v>
      </c>
      <c r="G19" s="36">
        <f>('1a. Stedsspesifikk'!$D$23+'1a. Stedsspesifikk'!$D$28)/(('1a. Stedsspesifikk'!$D$23/E19)+('1a. Stedsspesifikk'!$D$28/F19))</f>
        <v>3.6231368139581365E-4</v>
      </c>
      <c r="H19" s="36" t="str">
        <f>IF(C19="","",-G19*((B19-C19)/('1a. Stedsspesifikk'!$C$28+'1a. Stedsspesifikk'!$C$23)))</f>
        <v/>
      </c>
      <c r="I19" s="36" t="str">
        <f>IF(D19="","",-G19*((B19-D19)/('1a. Stedsspesifikk'!$C$28+'1a. Stedsspesifikk'!$C$23)))</f>
        <v/>
      </c>
      <c r="J19" s="36">
        <f>'1a. Stedsspesifikk'!$D$27/(('1a. Stedsspesifikk'!$D$23/('1a. Stedsspesifikk'!$D$24/'1a. Stedsspesifikk'!$D$26))+('1a. Stedsspesifikk'!$D$28/('1a. Stedsspesifikk'!$D$25/'1a. Stedsspesifikk'!$D$26)))</f>
        <v>1.6666083353749285E-6</v>
      </c>
      <c r="K19" s="36" t="str">
        <f t="shared" si="0"/>
        <v/>
      </c>
      <c r="L19" s="36" t="str">
        <f t="shared" si="1"/>
        <v/>
      </c>
      <c r="M19" s="36" t="str">
        <f t="shared" si="2"/>
        <v/>
      </c>
      <c r="N19" s="36" t="str">
        <f t="shared" si="3"/>
        <v/>
      </c>
      <c r="O19" s="36" t="str">
        <f>IF(C19="","",(M19*'1a. Stedsspesifikk'!$D$21)/('1a. Stedsspesifikk'!$D$20*('1a. Stedsspesifikk'!$D$22/24)))</f>
        <v/>
      </c>
      <c r="P19" s="53" t="str">
        <f>IF('1f. Kons. inneluft'!D21&gt;0,'1f. Kons. inneluft'!D21,O19)</f>
        <v/>
      </c>
      <c r="Q19" s="36" t="str">
        <f>IF(D19="","",(N19*'1a. Stedsspesifikk'!$D$21)/('1a. Stedsspesifikk'!$D$20*('1a. Stedsspesifikk'!$D$22/24)))</f>
        <v/>
      </c>
      <c r="R19" s="53" t="str">
        <f>IF('1f. Kons. inneluft'!E21&gt;0,'1f. Kons. inneluft'!E21,Q19)</f>
        <v/>
      </c>
      <c r="S19" s="63"/>
      <c r="T19" s="63"/>
      <c r="U19" s="63"/>
      <c r="V19" s="63"/>
      <c r="W19" s="63"/>
      <c r="X19" s="63"/>
      <c r="Y19" s="63"/>
      <c r="Z19" s="63"/>
      <c r="AA19" s="63"/>
      <c r="AB19" s="63"/>
      <c r="AC19" s="63"/>
      <c r="AD19" s="63"/>
      <c r="AE19" s="63"/>
      <c r="AF19" s="63"/>
      <c r="AG19" s="63"/>
      <c r="AH19" s="63"/>
      <c r="AI19" s="63"/>
      <c r="AJ19" s="63"/>
      <c r="AK19" s="63"/>
      <c r="AL19" s="63"/>
      <c r="AM19" s="63"/>
    </row>
    <row r="20" spans="1:39" x14ac:dyDescent="0.2">
      <c r="A20" s="1" t="str">
        <f>IF(Stoff!$B20=0,"-",Stoff!$B20)</f>
        <v>1,2,3-triklorbensen</v>
      </c>
      <c r="B20" s="208">
        <v>0</v>
      </c>
      <c r="C20" s="36" t="str">
        <f>IF(Fasefordeling!J20="i.r.","",Fasefordeling!J20)</f>
        <v/>
      </c>
      <c r="D20" s="36" t="str">
        <f>IF(Fasefordeling!L20="i.r.","",Fasefordeling!L20)</f>
        <v/>
      </c>
      <c r="E20" s="36">
        <f>Stoff!Q20*(('1a. Stedsspesifikk'!$D$15^(10/3))/('1a. Stedsspesifikk'!$D$18^2))</f>
        <v>1.0526463857566316E-4</v>
      </c>
      <c r="F20" s="36">
        <f>Stoff!Q20*(('1a. Stedsspesifikk'!$D$30^(10/3))/('1a. Stedsspesifikk'!$D$29^2))</f>
        <v>2.4931449302546235E-4</v>
      </c>
      <c r="G20" s="36">
        <f>('1a. Stedsspesifikk'!$D$23+'1a. Stedsspesifikk'!$D$28)/(('1a. Stedsspesifikk'!$D$23/E20)+('1a. Stedsspesifikk'!$D$28/F20))</f>
        <v>1.2077122713193786E-4</v>
      </c>
      <c r="H20" s="36" t="str">
        <f>IF(C20="","",-G20*((B20-C20)/('1a. Stedsspesifikk'!$C$28+'1a. Stedsspesifikk'!$C$23)))</f>
        <v/>
      </c>
      <c r="I20" s="36" t="str">
        <f>IF(D20="","",-G20*((B20-D20)/('1a. Stedsspesifikk'!$C$28+'1a. Stedsspesifikk'!$C$23)))</f>
        <v/>
      </c>
      <c r="J20" s="36">
        <f>'1a. Stedsspesifikk'!$D$27/(('1a. Stedsspesifikk'!$D$23/('1a. Stedsspesifikk'!$D$24/'1a. Stedsspesifikk'!$D$26))+('1a. Stedsspesifikk'!$D$28/('1a. Stedsspesifikk'!$D$25/'1a. Stedsspesifikk'!$D$26)))</f>
        <v>1.6666083353749285E-6</v>
      </c>
      <c r="K20" s="36" t="str">
        <f t="shared" si="0"/>
        <v/>
      </c>
      <c r="L20" s="36" t="str">
        <f t="shared" si="1"/>
        <v/>
      </c>
      <c r="M20" s="36" t="str">
        <f t="shared" si="2"/>
        <v/>
      </c>
      <c r="N20" s="36" t="str">
        <f t="shared" si="3"/>
        <v/>
      </c>
      <c r="O20" s="36" t="str">
        <f>IF(C20="","",(M20*'1a. Stedsspesifikk'!$D$21)/('1a. Stedsspesifikk'!$D$20*('1a. Stedsspesifikk'!$D$22/24)))</f>
        <v/>
      </c>
      <c r="P20" s="53" t="str">
        <f>IF('1f. Kons. inneluft'!D22&gt;0,'1f. Kons. inneluft'!D22,O20)</f>
        <v/>
      </c>
      <c r="Q20" s="36" t="str">
        <f>IF(D20="","",(N20*'1a. Stedsspesifikk'!$D$21)/('1a. Stedsspesifikk'!$D$20*('1a. Stedsspesifikk'!$D$22/24)))</f>
        <v/>
      </c>
      <c r="R20" s="53" t="str">
        <f>IF('1f. Kons. inneluft'!E22&gt;0,'1f. Kons. inneluft'!E22,Q20)</f>
        <v/>
      </c>
      <c r="S20" s="63"/>
      <c r="T20" s="63"/>
      <c r="U20" s="63"/>
      <c r="V20" s="63"/>
      <c r="W20" s="63"/>
      <c r="X20" s="63"/>
      <c r="Y20" s="63"/>
      <c r="Z20" s="63"/>
      <c r="AA20" s="63"/>
      <c r="AB20" s="63"/>
      <c r="AC20" s="63"/>
      <c r="AD20" s="63"/>
      <c r="AE20" s="63"/>
      <c r="AF20" s="63"/>
      <c r="AG20" s="63"/>
      <c r="AH20" s="63"/>
      <c r="AI20" s="63"/>
      <c r="AJ20" s="63"/>
      <c r="AK20" s="63"/>
      <c r="AL20" s="63"/>
      <c r="AM20" s="63"/>
    </row>
    <row r="21" spans="1:39" x14ac:dyDescent="0.2">
      <c r="A21" s="1" t="str">
        <f>IF(Stoff!$B21=0,"-",Stoff!$B21)</f>
        <v>1,3,5-triklorbensen</v>
      </c>
      <c r="B21" s="208">
        <v>0</v>
      </c>
      <c r="C21" s="36" t="str">
        <f>IF(Fasefordeling!J21="i.r.","",Fasefordeling!J21)</f>
        <v/>
      </c>
      <c r="D21" s="36" t="str">
        <f>IF(Fasefordeling!L21="i.r.","",Fasefordeling!L21)</f>
        <v/>
      </c>
      <c r="E21" s="36">
        <f>Stoff!Q21*(('1a. Stedsspesifikk'!$D$15^(10/3))/('1a. Stedsspesifikk'!$D$18^2))</f>
        <v>1.0526463857566316E-4</v>
      </c>
      <c r="F21" s="36">
        <f>Stoff!Q21*(('1a. Stedsspesifikk'!$D$30^(10/3))/('1a. Stedsspesifikk'!$D$29^2))</f>
        <v>2.4931449302546235E-4</v>
      </c>
      <c r="G21" s="36">
        <f>('1a. Stedsspesifikk'!$D$23+'1a. Stedsspesifikk'!$D$28)/(('1a. Stedsspesifikk'!$D$23/E21)+('1a. Stedsspesifikk'!$D$28/F21))</f>
        <v>1.2077122713193786E-4</v>
      </c>
      <c r="H21" s="36" t="str">
        <f>IF(C21="","",-G21*((B21-C21)/('1a. Stedsspesifikk'!$C$28+'1a. Stedsspesifikk'!$C$23)))</f>
        <v/>
      </c>
      <c r="I21" s="36" t="str">
        <f>IF(D21="","",-G21*((B21-D21)/('1a. Stedsspesifikk'!$C$28+'1a. Stedsspesifikk'!$C$23)))</f>
        <v/>
      </c>
      <c r="J21" s="36">
        <f>'1a. Stedsspesifikk'!$D$27/(('1a. Stedsspesifikk'!$D$23/('1a. Stedsspesifikk'!$D$24/'1a. Stedsspesifikk'!$D$26))+('1a. Stedsspesifikk'!$D$28/('1a. Stedsspesifikk'!$D$25/'1a. Stedsspesifikk'!$D$26)))</f>
        <v>1.6666083353749285E-6</v>
      </c>
      <c r="K21" s="36" t="str">
        <f t="shared" si="0"/>
        <v/>
      </c>
      <c r="L21" s="36" t="str">
        <f t="shared" si="1"/>
        <v/>
      </c>
      <c r="M21" s="36" t="str">
        <f t="shared" si="2"/>
        <v/>
      </c>
      <c r="N21" s="36" t="str">
        <f t="shared" si="3"/>
        <v/>
      </c>
      <c r="O21" s="36" t="str">
        <f>IF(C21="","",(M21*'1a. Stedsspesifikk'!$D$21)/('1a. Stedsspesifikk'!$D$20*('1a. Stedsspesifikk'!$D$22/24)))</f>
        <v/>
      </c>
      <c r="P21" s="53" t="str">
        <f>IF('1f. Kons. inneluft'!D23&gt;0,'1f. Kons. inneluft'!D23,O21)</f>
        <v/>
      </c>
      <c r="Q21" s="36" t="str">
        <f>IF(D21="","",(N21*'1a. Stedsspesifikk'!$D$21)/('1a. Stedsspesifikk'!$D$20*('1a. Stedsspesifikk'!$D$22/24)))</f>
        <v/>
      </c>
      <c r="R21" s="53" t="str">
        <f>IF('1f. Kons. inneluft'!E23&gt;0,'1f. Kons. inneluft'!E23,Q21)</f>
        <v/>
      </c>
      <c r="S21" s="63"/>
      <c r="T21" s="63"/>
      <c r="U21" s="63"/>
      <c r="V21" s="63"/>
      <c r="W21" s="63"/>
      <c r="X21" s="63"/>
      <c r="Y21" s="63"/>
      <c r="Z21" s="63"/>
      <c r="AA21" s="63"/>
      <c r="AB21" s="63"/>
      <c r="AC21" s="63"/>
      <c r="AD21" s="63"/>
      <c r="AE21" s="63"/>
      <c r="AF21" s="63"/>
      <c r="AG21" s="63"/>
      <c r="AH21" s="63"/>
      <c r="AI21" s="63"/>
      <c r="AJ21" s="63"/>
      <c r="AK21" s="63"/>
      <c r="AL21" s="63"/>
      <c r="AM21" s="63"/>
    </row>
    <row r="22" spans="1:39" x14ac:dyDescent="0.2">
      <c r="A22" s="1" t="str">
        <f>IF(Stoff!$B22=0,"-",Stoff!$B22)</f>
        <v>1,2,4,5-tetraklorbensen</v>
      </c>
      <c r="B22" s="208">
        <v>0</v>
      </c>
      <c r="C22" s="36" t="str">
        <f>IF(Fasefordeling!J22="i.r.","",Fasefordeling!J22)</f>
        <v/>
      </c>
      <c r="D22" s="36" t="str">
        <f>IF(Fasefordeling!L22="i.r.","",Fasefordeling!L22)</f>
        <v/>
      </c>
      <c r="E22" s="36">
        <f>Stoff!Q22*(('1a. Stedsspesifikk'!$D$15^(10/3))/('1a. Stedsspesifikk'!$D$18^2))</f>
        <v>1.0526463857566316E-4</v>
      </c>
      <c r="F22" s="36">
        <f>Stoff!Q22*(('1a. Stedsspesifikk'!$D$30^(10/3))/('1a. Stedsspesifikk'!$D$29^2))</f>
        <v>2.4931449302546235E-4</v>
      </c>
      <c r="G22" s="36">
        <f>('1a. Stedsspesifikk'!$D$23+'1a. Stedsspesifikk'!$D$28)/(('1a. Stedsspesifikk'!$D$23/E22)+('1a. Stedsspesifikk'!$D$28/F22))</f>
        <v>1.2077122713193786E-4</v>
      </c>
      <c r="H22" s="36" t="str">
        <f>IF(C22="","",-G22*((B22-C22)/('1a. Stedsspesifikk'!$C$28+'1a. Stedsspesifikk'!$C$23)))</f>
        <v/>
      </c>
      <c r="I22" s="36" t="str">
        <f>IF(D22="","",-G22*((B22-D22)/('1a. Stedsspesifikk'!$C$28+'1a. Stedsspesifikk'!$C$23)))</f>
        <v/>
      </c>
      <c r="J22" s="36">
        <f>'1a. Stedsspesifikk'!$D$27/(('1a. Stedsspesifikk'!$D$23/('1a. Stedsspesifikk'!$D$24/'1a. Stedsspesifikk'!$D$26))+('1a. Stedsspesifikk'!$D$28/('1a. Stedsspesifikk'!$D$25/'1a. Stedsspesifikk'!$D$26)))</f>
        <v>1.6666083353749285E-6</v>
      </c>
      <c r="K22" s="36" t="str">
        <f t="shared" si="0"/>
        <v/>
      </c>
      <c r="L22" s="36" t="str">
        <f t="shared" si="1"/>
        <v/>
      </c>
      <c r="M22" s="36" t="str">
        <f t="shared" si="2"/>
        <v/>
      </c>
      <c r="N22" s="36" t="str">
        <f t="shared" si="3"/>
        <v/>
      </c>
      <c r="O22" s="36" t="str">
        <f>IF(C22="","",(M22*'1a. Stedsspesifikk'!$D$21)/('1a. Stedsspesifikk'!$D$20*('1a. Stedsspesifikk'!$D$22/24)))</f>
        <v/>
      </c>
      <c r="P22" s="53" t="str">
        <f>IF('1f. Kons. inneluft'!D24&gt;0,'1f. Kons. inneluft'!D24,O22)</f>
        <v/>
      </c>
      <c r="Q22" s="36" t="str">
        <f>IF(D22="","",(N22*'1a. Stedsspesifikk'!$D$21)/('1a. Stedsspesifikk'!$D$20*('1a. Stedsspesifikk'!$D$22/24)))</f>
        <v/>
      </c>
      <c r="R22" s="53" t="str">
        <f>IF('1f. Kons. inneluft'!E24&gt;0,'1f. Kons. inneluft'!E24,Q22)</f>
        <v/>
      </c>
      <c r="S22" s="63"/>
      <c r="T22" s="63"/>
      <c r="U22" s="63"/>
      <c r="V22" s="63"/>
      <c r="W22" s="63"/>
      <c r="X22" s="63"/>
      <c r="Y22" s="63"/>
      <c r="Z22" s="63"/>
      <c r="AA22" s="63"/>
      <c r="AB22" s="63"/>
      <c r="AC22" s="63"/>
      <c r="AD22" s="63"/>
      <c r="AE22" s="63"/>
      <c r="AF22" s="63"/>
      <c r="AG22" s="63"/>
      <c r="AH22" s="63"/>
      <c r="AI22" s="63"/>
      <c r="AJ22" s="63"/>
      <c r="AK22" s="63"/>
      <c r="AL22" s="63"/>
      <c r="AM22" s="63"/>
    </row>
    <row r="23" spans="1:39" x14ac:dyDescent="0.2">
      <c r="A23" s="1" t="str">
        <f>IF(Stoff!$B23=0,"-",Stoff!$B23)</f>
        <v>Pentaklorbensen</v>
      </c>
      <c r="B23" s="208">
        <v>0</v>
      </c>
      <c r="C23" s="36" t="str">
        <f>IF(Fasefordeling!J23="i.r.","",Fasefordeling!J23)</f>
        <v/>
      </c>
      <c r="D23" s="36" t="str">
        <f>IF(Fasefordeling!L23="i.r.","",Fasefordeling!L23)</f>
        <v/>
      </c>
      <c r="E23" s="36">
        <f>Stoff!Q23*(('1a. Stedsspesifikk'!$D$15^(10/3))/('1a. Stedsspesifikk'!$D$18^2))</f>
        <v>1.0526463857566316E-4</v>
      </c>
      <c r="F23" s="36">
        <f>Stoff!Q23*(('1a. Stedsspesifikk'!$D$30^(10/3))/('1a. Stedsspesifikk'!$D$29^2))</f>
        <v>2.4931449302546235E-4</v>
      </c>
      <c r="G23" s="36">
        <f>('1a. Stedsspesifikk'!$D$23+'1a. Stedsspesifikk'!$D$28)/(('1a. Stedsspesifikk'!$D$23/E23)+('1a. Stedsspesifikk'!$D$28/F23))</f>
        <v>1.2077122713193786E-4</v>
      </c>
      <c r="H23" s="36" t="str">
        <f>IF(C23="","",-G23*((B23-C23)/('1a. Stedsspesifikk'!$C$28+'1a. Stedsspesifikk'!$C$23)))</f>
        <v/>
      </c>
      <c r="I23" s="36" t="str">
        <f>IF(D23="","",-G23*((B23-D23)/('1a. Stedsspesifikk'!$C$28+'1a. Stedsspesifikk'!$C$23)))</f>
        <v/>
      </c>
      <c r="J23" s="36">
        <f>'1a. Stedsspesifikk'!$D$27/(('1a. Stedsspesifikk'!$D$23/('1a. Stedsspesifikk'!$D$24/'1a. Stedsspesifikk'!$D$26))+('1a. Stedsspesifikk'!$D$28/('1a. Stedsspesifikk'!$D$25/'1a. Stedsspesifikk'!$D$26)))</f>
        <v>1.6666083353749285E-6</v>
      </c>
      <c r="K23" s="36" t="str">
        <f t="shared" si="0"/>
        <v/>
      </c>
      <c r="L23" s="36" t="str">
        <f t="shared" si="1"/>
        <v/>
      </c>
      <c r="M23" s="36" t="str">
        <f t="shared" si="2"/>
        <v/>
      </c>
      <c r="N23" s="36" t="str">
        <f t="shared" si="3"/>
        <v/>
      </c>
      <c r="O23" s="36" t="str">
        <f>IF(C23="","",(M23*'1a. Stedsspesifikk'!$D$21)/('1a. Stedsspesifikk'!$D$20*('1a. Stedsspesifikk'!$D$22/24)))</f>
        <v/>
      </c>
      <c r="P23" s="53" t="str">
        <f>IF('1f. Kons. inneluft'!D25&gt;0,'1f. Kons. inneluft'!D25,O23)</f>
        <v/>
      </c>
      <c r="Q23" s="36" t="str">
        <f>IF(D23="","",(N23*'1a. Stedsspesifikk'!$D$21)/('1a. Stedsspesifikk'!$D$20*('1a. Stedsspesifikk'!$D$22/24)))</f>
        <v/>
      </c>
      <c r="R23" s="53" t="str">
        <f>IF('1f. Kons. inneluft'!E25&gt;0,'1f. Kons. inneluft'!E25,Q23)</f>
        <v/>
      </c>
      <c r="S23" s="63"/>
      <c r="T23" s="63"/>
      <c r="U23" s="63"/>
      <c r="V23" s="63"/>
      <c r="W23" s="63"/>
      <c r="X23" s="63"/>
      <c r="Y23" s="63"/>
      <c r="Z23" s="63"/>
      <c r="AA23" s="63"/>
      <c r="AB23" s="63"/>
      <c r="AC23" s="63"/>
      <c r="AD23" s="63"/>
      <c r="AE23" s="63"/>
      <c r="AF23" s="63"/>
      <c r="AG23" s="63"/>
      <c r="AH23" s="63"/>
      <c r="AI23" s="63"/>
      <c r="AJ23" s="63"/>
      <c r="AK23" s="63"/>
      <c r="AL23" s="63"/>
      <c r="AM23" s="63"/>
    </row>
    <row r="24" spans="1:39" x14ac:dyDescent="0.2">
      <c r="A24" s="1" t="str">
        <f>IF(Stoff!$B24=0,"-",Stoff!$B24)</f>
        <v>Heksaklorbensen</v>
      </c>
      <c r="B24" s="208">
        <v>0</v>
      </c>
      <c r="C24" s="36" t="str">
        <f>IF(Fasefordeling!J24="i.r.","",Fasefordeling!J24)</f>
        <v/>
      </c>
      <c r="D24" s="36" t="str">
        <f>IF(Fasefordeling!L24="i.r.","",Fasefordeling!L24)</f>
        <v/>
      </c>
      <c r="E24" s="36">
        <f>Stoff!Q24*(('1a. Stedsspesifikk'!$D$15^(10/3))/('1a. Stedsspesifikk'!$D$18^2))</f>
        <v>1.0526463857566316E-4</v>
      </c>
      <c r="F24" s="36">
        <f>Stoff!Q24*(('1a. Stedsspesifikk'!$D$30^(10/3))/('1a. Stedsspesifikk'!$D$29^2))</f>
        <v>2.4931449302546235E-4</v>
      </c>
      <c r="G24" s="36">
        <f>('1a. Stedsspesifikk'!$D$23+'1a. Stedsspesifikk'!$D$28)/(('1a. Stedsspesifikk'!$D$23/E24)+('1a. Stedsspesifikk'!$D$28/F24))</f>
        <v>1.2077122713193786E-4</v>
      </c>
      <c r="H24" s="36" t="str">
        <f>IF(C24="","",-G24*((B24-C24)/('1a. Stedsspesifikk'!$C$28+'1a. Stedsspesifikk'!$C$23)))</f>
        <v/>
      </c>
      <c r="I24" s="36" t="str">
        <f>IF(D24="","",-G24*((B24-D24)/('1a. Stedsspesifikk'!$C$28+'1a. Stedsspesifikk'!$C$23)))</f>
        <v/>
      </c>
      <c r="J24" s="36">
        <f>'1a. Stedsspesifikk'!$D$27/(('1a. Stedsspesifikk'!$D$23/('1a. Stedsspesifikk'!$D$24/'1a. Stedsspesifikk'!$D$26))+('1a. Stedsspesifikk'!$D$28/('1a. Stedsspesifikk'!$D$25/'1a. Stedsspesifikk'!$D$26)))</f>
        <v>1.6666083353749285E-6</v>
      </c>
      <c r="K24" s="36" t="str">
        <f t="shared" si="0"/>
        <v/>
      </c>
      <c r="L24" s="36" t="str">
        <f t="shared" si="1"/>
        <v/>
      </c>
      <c r="M24" s="36" t="str">
        <f t="shared" si="2"/>
        <v/>
      </c>
      <c r="N24" s="36" t="str">
        <f t="shared" si="3"/>
        <v/>
      </c>
      <c r="O24" s="36" t="str">
        <f>IF(C24="","",(M24*'1a. Stedsspesifikk'!$D$21)/('1a. Stedsspesifikk'!$D$20*('1a. Stedsspesifikk'!$D$22/24)))</f>
        <v/>
      </c>
      <c r="P24" s="53" t="str">
        <f>IF('1f. Kons. inneluft'!D26&gt;0,'1f. Kons. inneluft'!D26,O24)</f>
        <v/>
      </c>
      <c r="Q24" s="36" t="str">
        <f>IF(D24="","",(N24*'1a. Stedsspesifikk'!$D$21)/('1a. Stedsspesifikk'!$D$20*('1a. Stedsspesifikk'!$D$22/24)))</f>
        <v/>
      </c>
      <c r="R24" s="53" t="str">
        <f>IF('1f. Kons. inneluft'!E26&gt;0,'1f. Kons. inneluft'!E26,Q24)</f>
        <v/>
      </c>
      <c r="S24" s="63"/>
      <c r="T24" s="63"/>
      <c r="U24" s="63"/>
      <c r="V24" s="63"/>
      <c r="W24" s="63"/>
      <c r="X24" s="63"/>
      <c r="Y24" s="63"/>
      <c r="Z24" s="63"/>
      <c r="AA24" s="63"/>
      <c r="AB24" s="63"/>
      <c r="AC24" s="63"/>
      <c r="AD24" s="63"/>
      <c r="AE24" s="63"/>
      <c r="AF24" s="63"/>
      <c r="AG24" s="63"/>
      <c r="AH24" s="63"/>
      <c r="AI24" s="63"/>
      <c r="AJ24" s="63"/>
      <c r="AK24" s="63"/>
      <c r="AL24" s="63"/>
      <c r="AM24" s="63"/>
    </row>
    <row r="25" spans="1:39" x14ac:dyDescent="0.2">
      <c r="A25" s="1" t="str">
        <f>IF(Stoff!$B25=0,"-",Stoff!$B25)</f>
        <v>Diklormetan</v>
      </c>
      <c r="B25" s="208">
        <v>0</v>
      </c>
      <c r="C25" s="36" t="str">
        <f>IF(Fasefordeling!J25="i.r.","",Fasefordeling!J25)</f>
        <v/>
      </c>
      <c r="D25" s="36" t="str">
        <f>IF(Fasefordeling!L25="i.r.","",Fasefordeling!L25)</f>
        <v/>
      </c>
      <c r="E25" s="36">
        <f>Stoff!Q25*(('1a. Stedsspesifikk'!$D$15^(10/3))/('1a. Stedsspesifikk'!$D$18^2))</f>
        <v>1.0526463857566316E-4</v>
      </c>
      <c r="F25" s="36">
        <f>Stoff!Q25*(('1a. Stedsspesifikk'!$D$30^(10/3))/('1a. Stedsspesifikk'!$D$29^2))</f>
        <v>2.4931449302546235E-4</v>
      </c>
      <c r="G25" s="36">
        <f>('1a. Stedsspesifikk'!$D$23+'1a. Stedsspesifikk'!$D$28)/(('1a. Stedsspesifikk'!$D$23/E25)+('1a. Stedsspesifikk'!$D$28/F25))</f>
        <v>1.2077122713193786E-4</v>
      </c>
      <c r="H25" s="36" t="str">
        <f>IF(C25="","",-G25*((B25-C25)/('1a. Stedsspesifikk'!$C$28+'1a. Stedsspesifikk'!$C$23)))</f>
        <v/>
      </c>
      <c r="I25" s="36" t="str">
        <f>IF(D25="","",-G25*((B25-D25)/('1a. Stedsspesifikk'!$C$28+'1a. Stedsspesifikk'!$C$23)))</f>
        <v/>
      </c>
      <c r="J25" s="36">
        <f>'1a. Stedsspesifikk'!$D$27/(('1a. Stedsspesifikk'!$D$23/('1a. Stedsspesifikk'!$D$24/'1a. Stedsspesifikk'!$D$26))+('1a. Stedsspesifikk'!$D$28/('1a. Stedsspesifikk'!$D$25/'1a. Stedsspesifikk'!$D$26)))</f>
        <v>1.6666083353749285E-6</v>
      </c>
      <c r="K25" s="36" t="str">
        <f t="shared" si="0"/>
        <v/>
      </c>
      <c r="L25" s="36" t="str">
        <f t="shared" si="1"/>
        <v/>
      </c>
      <c r="M25" s="36" t="str">
        <f t="shared" si="2"/>
        <v/>
      </c>
      <c r="N25" s="36" t="str">
        <f t="shared" si="3"/>
        <v/>
      </c>
      <c r="O25" s="36" t="str">
        <f>IF(C25="","",(M25*'1a. Stedsspesifikk'!$D$21)/('1a. Stedsspesifikk'!$D$20*('1a. Stedsspesifikk'!$D$22/24)))</f>
        <v/>
      </c>
      <c r="P25" s="53" t="str">
        <f>IF('1f. Kons. inneluft'!D27&gt;0,'1f. Kons. inneluft'!D27,O25)</f>
        <v/>
      </c>
      <c r="Q25" s="36" t="str">
        <f>IF(D25="","",(N25*'1a. Stedsspesifikk'!$D$21)/('1a. Stedsspesifikk'!$D$20*('1a. Stedsspesifikk'!$D$22/24)))</f>
        <v/>
      </c>
      <c r="R25" s="53" t="str">
        <f>IF('1f. Kons. inneluft'!E27&gt;0,'1f. Kons. inneluft'!E27,Q25)</f>
        <v/>
      </c>
      <c r="S25" s="63"/>
      <c r="T25" s="63"/>
      <c r="U25" s="63"/>
      <c r="V25" s="63"/>
      <c r="W25" s="63"/>
      <c r="X25" s="63"/>
      <c r="Y25" s="63"/>
      <c r="Z25" s="63"/>
      <c r="AA25" s="63"/>
      <c r="AB25" s="63"/>
      <c r="AC25" s="63"/>
      <c r="AD25" s="63"/>
      <c r="AE25" s="63"/>
      <c r="AF25" s="63"/>
      <c r="AG25" s="63"/>
      <c r="AH25" s="63"/>
      <c r="AI25" s="63"/>
      <c r="AJ25" s="63"/>
      <c r="AK25" s="63"/>
      <c r="AL25" s="63"/>
      <c r="AM25" s="63"/>
    </row>
    <row r="26" spans="1:39" x14ac:dyDescent="0.2">
      <c r="A26" s="1" t="str">
        <f>IF(Stoff!$B26=0,"-",Stoff!$B26)</f>
        <v>Triklormetan</v>
      </c>
      <c r="B26" s="208">
        <v>0</v>
      </c>
      <c r="C26" s="36" t="str">
        <f>IF(Fasefordeling!J26="i.r.","",Fasefordeling!J26)</f>
        <v/>
      </c>
      <c r="D26" s="36" t="str">
        <f>IF(Fasefordeling!L26="i.r.","",Fasefordeling!L26)</f>
        <v/>
      </c>
      <c r="E26" s="36">
        <f>Stoff!Q26*(('1a. Stedsspesifikk'!$D$15^(10/3))/('1a. Stedsspesifikk'!$D$18^2))</f>
        <v>1.0526463857566316E-4</v>
      </c>
      <c r="F26" s="36">
        <f>Stoff!Q26*(('1a. Stedsspesifikk'!$D$30^(10/3))/('1a. Stedsspesifikk'!$D$29^2))</f>
        <v>2.4931449302546235E-4</v>
      </c>
      <c r="G26" s="36">
        <f>('1a. Stedsspesifikk'!$D$23+'1a. Stedsspesifikk'!$D$28)/(('1a. Stedsspesifikk'!$D$23/E26)+('1a. Stedsspesifikk'!$D$28/F26))</f>
        <v>1.2077122713193786E-4</v>
      </c>
      <c r="H26" s="36" t="str">
        <f>IF(C26="","",-G26*((B26-C26)/('1a. Stedsspesifikk'!$C$28+'1a. Stedsspesifikk'!$C$23)))</f>
        <v/>
      </c>
      <c r="I26" s="36" t="str">
        <f>IF(D26="","",-G26*((B26-D26)/('1a. Stedsspesifikk'!$C$28+'1a. Stedsspesifikk'!$C$23)))</f>
        <v/>
      </c>
      <c r="J26" s="36">
        <f>'1a. Stedsspesifikk'!$D$27/(('1a. Stedsspesifikk'!$D$23/('1a. Stedsspesifikk'!$D$24/'1a. Stedsspesifikk'!$D$26))+('1a. Stedsspesifikk'!$D$28/('1a. Stedsspesifikk'!$D$25/'1a. Stedsspesifikk'!$D$26)))</f>
        <v>1.6666083353749285E-6</v>
      </c>
      <c r="K26" s="36" t="str">
        <f t="shared" si="0"/>
        <v/>
      </c>
      <c r="L26" s="36" t="str">
        <f t="shared" si="1"/>
        <v/>
      </c>
      <c r="M26" s="36" t="str">
        <f t="shared" si="2"/>
        <v/>
      </c>
      <c r="N26" s="36" t="str">
        <f t="shared" si="3"/>
        <v/>
      </c>
      <c r="O26" s="36" t="str">
        <f>IF(C26="","",(M26*'1a. Stedsspesifikk'!$D$21)/('1a. Stedsspesifikk'!$D$20*('1a. Stedsspesifikk'!$D$22/24)))</f>
        <v/>
      </c>
      <c r="P26" s="53" t="str">
        <f>IF('1f. Kons. inneluft'!D28&gt;0,'1f. Kons. inneluft'!D28,O26)</f>
        <v/>
      </c>
      <c r="Q26" s="36" t="str">
        <f>IF(D26="","",(N26*'1a. Stedsspesifikk'!$D$21)/('1a. Stedsspesifikk'!$D$20*('1a. Stedsspesifikk'!$D$22/24)))</f>
        <v/>
      </c>
      <c r="R26" s="53" t="str">
        <f>IF('1f. Kons. inneluft'!E28&gt;0,'1f. Kons. inneluft'!E28,Q26)</f>
        <v/>
      </c>
      <c r="S26" s="63"/>
      <c r="T26" s="63"/>
      <c r="U26" s="63"/>
      <c r="V26" s="63"/>
      <c r="W26" s="63"/>
      <c r="X26" s="63"/>
      <c r="Y26" s="63"/>
      <c r="Z26" s="63"/>
      <c r="AA26" s="63"/>
      <c r="AB26" s="63"/>
      <c r="AC26" s="63"/>
      <c r="AD26" s="63"/>
      <c r="AE26" s="63"/>
      <c r="AF26" s="63"/>
      <c r="AG26" s="63"/>
      <c r="AH26" s="63"/>
      <c r="AI26" s="63"/>
      <c r="AJ26" s="63"/>
      <c r="AK26" s="63"/>
      <c r="AL26" s="63"/>
      <c r="AM26" s="63"/>
    </row>
    <row r="27" spans="1:39" x14ac:dyDescent="0.2">
      <c r="A27" s="1" t="str">
        <f>IF(Stoff!$B27=0,"-",Stoff!$B27)</f>
        <v>Trikloreten</v>
      </c>
      <c r="B27" s="208">
        <v>0</v>
      </c>
      <c r="C27" s="36" t="str">
        <f>IF(Fasefordeling!J27="i.r.","",Fasefordeling!J27)</f>
        <v/>
      </c>
      <c r="D27" s="36" t="str">
        <f>IF(Fasefordeling!L27="i.r.","",Fasefordeling!L27)</f>
        <v/>
      </c>
      <c r="E27" s="36">
        <f>Stoff!Q27*(('1a. Stedsspesifikk'!$D$15^(10/3))/('1a. Stedsspesifikk'!$D$18^2))</f>
        <v>8.3159064474773903E-4</v>
      </c>
      <c r="F27" s="36">
        <f>Stoff!Q27*(('1a. Stedsspesifikk'!$D$30^(10/3))/('1a. Stedsspesifikk'!$D$29^2))</f>
        <v>1.9695844949011525E-3</v>
      </c>
      <c r="G27" s="36">
        <f>('1a. Stedsspesifikk'!$D$23+'1a. Stedsspesifikk'!$D$28)/(('1a. Stedsspesifikk'!$D$23/E27)+('1a. Stedsspesifikk'!$D$28/F27))</f>
        <v>9.5409269434230915E-4</v>
      </c>
      <c r="H27" s="36" t="str">
        <f>IF(C27="","",-G27*((B27-C27)/('1a. Stedsspesifikk'!$C$28+'1a. Stedsspesifikk'!$C$23)))</f>
        <v/>
      </c>
      <c r="I27" s="36" t="str">
        <f>IF(D27="","",-G27*((B27-D27)/('1a. Stedsspesifikk'!$C$28+'1a. Stedsspesifikk'!$C$23)))</f>
        <v/>
      </c>
      <c r="J27" s="36">
        <f>'1a. Stedsspesifikk'!$D$27/(('1a. Stedsspesifikk'!$D$23/('1a. Stedsspesifikk'!$D$24/'1a. Stedsspesifikk'!$D$26))+('1a. Stedsspesifikk'!$D$28/('1a. Stedsspesifikk'!$D$25/'1a. Stedsspesifikk'!$D$26)))</f>
        <v>1.6666083353749285E-6</v>
      </c>
      <c r="K27" s="36" t="str">
        <f t="shared" si="0"/>
        <v/>
      </c>
      <c r="L27" s="36" t="str">
        <f t="shared" si="1"/>
        <v/>
      </c>
      <c r="M27" s="36" t="str">
        <f t="shared" si="2"/>
        <v/>
      </c>
      <c r="N27" s="36" t="str">
        <f t="shared" si="3"/>
        <v/>
      </c>
      <c r="O27" s="36" t="str">
        <f>IF(C27="","",(M27*'1a. Stedsspesifikk'!$D$21)/('1a. Stedsspesifikk'!$D$20*('1a. Stedsspesifikk'!$D$22/24)))</f>
        <v/>
      </c>
      <c r="P27" s="53" t="str">
        <f>IF('1f. Kons. inneluft'!D29&gt;0,'1f. Kons. inneluft'!D29,O27)</f>
        <v/>
      </c>
      <c r="Q27" s="36" t="str">
        <f>IF(D27="","",(N27*'1a. Stedsspesifikk'!$D$21)/('1a. Stedsspesifikk'!$D$20*('1a. Stedsspesifikk'!$D$22/24)))</f>
        <v/>
      </c>
      <c r="R27" s="53" t="str">
        <f>IF('1f. Kons. inneluft'!E29&gt;0,'1f. Kons. inneluft'!E29,Q27)</f>
        <v/>
      </c>
      <c r="S27" s="63"/>
      <c r="T27" s="63"/>
      <c r="U27" s="63"/>
      <c r="V27" s="63"/>
      <c r="W27" s="63"/>
      <c r="X27" s="63"/>
      <c r="Y27" s="63"/>
      <c r="Z27" s="63"/>
      <c r="AA27" s="63"/>
      <c r="AB27" s="63"/>
      <c r="AC27" s="63"/>
      <c r="AD27" s="63"/>
      <c r="AE27" s="63"/>
      <c r="AF27" s="63"/>
      <c r="AG27" s="63"/>
      <c r="AH27" s="63"/>
      <c r="AI27" s="63"/>
      <c r="AJ27" s="63"/>
      <c r="AK27" s="63"/>
      <c r="AL27" s="63"/>
      <c r="AM27" s="63"/>
    </row>
    <row r="28" spans="1:39" x14ac:dyDescent="0.2">
      <c r="A28" s="1" t="str">
        <f>IF(Stoff!$B28=0,"-",Stoff!$B28)</f>
        <v>Tetraklormetan</v>
      </c>
      <c r="B28" s="208">
        <v>0</v>
      </c>
      <c r="C28" s="36" t="str">
        <f>IF(Fasefordeling!J28="i.r.","",Fasefordeling!J28)</f>
        <v/>
      </c>
      <c r="D28" s="36" t="str">
        <f>IF(Fasefordeling!L28="i.r.","",Fasefordeling!L28)</f>
        <v/>
      </c>
      <c r="E28" s="36">
        <f>Stoff!Q28*(('1a. Stedsspesifikk'!$D$15^(10/3))/('1a. Stedsspesifikk'!$D$18^2))</f>
        <v>1.0526463857566316E-4</v>
      </c>
      <c r="F28" s="36">
        <f>Stoff!Q28*(('1a. Stedsspesifikk'!$D$30^(10/3))/('1a. Stedsspesifikk'!$D$29^2))</f>
        <v>2.4931449302546235E-4</v>
      </c>
      <c r="G28" s="36">
        <f>('1a. Stedsspesifikk'!$D$23+'1a. Stedsspesifikk'!$D$28)/(('1a. Stedsspesifikk'!$D$23/E28)+('1a. Stedsspesifikk'!$D$28/F28))</f>
        <v>1.2077122713193786E-4</v>
      </c>
      <c r="H28" s="36" t="str">
        <f>IF(C28="","",-G28*((B28-C28)/('1a. Stedsspesifikk'!$C$28+'1a. Stedsspesifikk'!$C$23)))</f>
        <v/>
      </c>
      <c r="I28" s="36" t="str">
        <f>IF(D28="","",-G28*((B28-D28)/('1a. Stedsspesifikk'!$C$28+'1a. Stedsspesifikk'!$C$23)))</f>
        <v/>
      </c>
      <c r="J28" s="36">
        <f>'1a. Stedsspesifikk'!$D$27/(('1a. Stedsspesifikk'!$D$23/('1a. Stedsspesifikk'!$D$24/'1a. Stedsspesifikk'!$D$26))+('1a. Stedsspesifikk'!$D$28/('1a. Stedsspesifikk'!$D$25/'1a. Stedsspesifikk'!$D$26)))</f>
        <v>1.6666083353749285E-6</v>
      </c>
      <c r="K28" s="36" t="str">
        <f t="shared" si="0"/>
        <v/>
      </c>
      <c r="L28" s="36" t="str">
        <f t="shared" si="1"/>
        <v/>
      </c>
      <c r="M28" s="36" t="str">
        <f t="shared" si="2"/>
        <v/>
      </c>
      <c r="N28" s="36" t="str">
        <f t="shared" si="3"/>
        <v/>
      </c>
      <c r="O28" s="36" t="str">
        <f>IF(C28="","",(M28*'1a. Stedsspesifikk'!$D$21)/('1a. Stedsspesifikk'!$D$20*('1a. Stedsspesifikk'!$D$22/24)))</f>
        <v/>
      </c>
      <c r="P28" s="53" t="str">
        <f>IF('1f. Kons. inneluft'!D30&gt;0,'1f. Kons. inneluft'!D30,O28)</f>
        <v/>
      </c>
      <c r="Q28" s="36" t="str">
        <f>IF(D28="","",(N28*'1a. Stedsspesifikk'!$D$21)/('1a. Stedsspesifikk'!$D$20*('1a. Stedsspesifikk'!$D$22/24)))</f>
        <v/>
      </c>
      <c r="R28" s="53" t="str">
        <f>IF('1f. Kons. inneluft'!E30&gt;0,'1f. Kons. inneluft'!E30,Q28)</f>
        <v/>
      </c>
      <c r="S28" s="63"/>
      <c r="T28" s="63"/>
      <c r="U28" s="63"/>
      <c r="V28" s="63"/>
      <c r="W28" s="63"/>
      <c r="X28" s="63"/>
      <c r="Y28" s="63"/>
      <c r="Z28" s="63"/>
      <c r="AA28" s="63"/>
      <c r="AB28" s="63"/>
      <c r="AC28" s="63"/>
      <c r="AD28" s="63"/>
      <c r="AE28" s="63"/>
      <c r="AF28" s="63"/>
      <c r="AG28" s="63"/>
      <c r="AH28" s="63"/>
      <c r="AI28" s="63"/>
      <c r="AJ28" s="63"/>
      <c r="AK28" s="63"/>
      <c r="AL28" s="63"/>
      <c r="AM28" s="63"/>
    </row>
    <row r="29" spans="1:39" x14ac:dyDescent="0.2">
      <c r="A29" s="1" t="str">
        <f>IF(Stoff!$B29=0,"-",Stoff!$B29)</f>
        <v>Tetrakloreten</v>
      </c>
      <c r="B29" s="208">
        <v>0</v>
      </c>
      <c r="C29" s="36" t="str">
        <f>IF(Fasefordeling!J29="i.r.","",Fasefordeling!J29)</f>
        <v/>
      </c>
      <c r="D29" s="36" t="str">
        <f>IF(Fasefordeling!L29="i.r.","",Fasefordeling!L29)</f>
        <v/>
      </c>
      <c r="E29" s="36">
        <f>Stoff!Q29*(('1a. Stedsspesifikk'!$D$15^(10/3))/('1a. Stedsspesifikk'!$D$18^2))</f>
        <v>7.5790539774477474E-4</v>
      </c>
      <c r="F29" s="36">
        <f>Stoff!Q29*(('1a. Stedsspesifikk'!$D$30^(10/3))/('1a. Stedsspesifikk'!$D$29^2))</f>
        <v>1.7950643497833289E-3</v>
      </c>
      <c r="G29" s="36">
        <f>('1a. Stedsspesifikk'!$D$23+'1a. Stedsspesifikk'!$D$28)/(('1a. Stedsspesifikk'!$D$23/E29)+('1a. Stedsspesifikk'!$D$28/F29))</f>
        <v>8.6955283534995262E-4</v>
      </c>
      <c r="H29" s="36" t="str">
        <f>IF(C29="","",-G29*((B29-C29)/('1a. Stedsspesifikk'!$C$28+'1a. Stedsspesifikk'!$C$23)))</f>
        <v/>
      </c>
      <c r="I29" s="36" t="str">
        <f>IF(D29="","",-G29*((B29-D29)/('1a. Stedsspesifikk'!$C$28+'1a. Stedsspesifikk'!$C$23)))</f>
        <v/>
      </c>
      <c r="J29" s="36">
        <f>'1a. Stedsspesifikk'!$D$27/(('1a. Stedsspesifikk'!$D$23/('1a. Stedsspesifikk'!$D$24/'1a. Stedsspesifikk'!$D$26))+('1a. Stedsspesifikk'!$D$28/('1a. Stedsspesifikk'!$D$25/'1a. Stedsspesifikk'!$D$26)))</f>
        <v>1.6666083353749285E-6</v>
      </c>
      <c r="K29" s="36" t="str">
        <f t="shared" si="0"/>
        <v/>
      </c>
      <c r="L29" s="36" t="str">
        <f t="shared" si="1"/>
        <v/>
      </c>
      <c r="M29" s="36" t="str">
        <f t="shared" si="2"/>
        <v/>
      </c>
      <c r="N29" s="36" t="str">
        <f t="shared" si="3"/>
        <v/>
      </c>
      <c r="O29" s="36" t="str">
        <f>IF(C29="","",(M29*'1a. Stedsspesifikk'!$D$21)/('1a. Stedsspesifikk'!$D$20*('1a. Stedsspesifikk'!$D$22/24)))</f>
        <v/>
      </c>
      <c r="P29" s="53" t="str">
        <f>IF('1f. Kons. inneluft'!D31&gt;0,'1f. Kons. inneluft'!D31,O29)</f>
        <v/>
      </c>
      <c r="Q29" s="36" t="str">
        <f>IF(D29="","",(N29*'1a. Stedsspesifikk'!$D$21)/('1a. Stedsspesifikk'!$D$20*('1a. Stedsspesifikk'!$D$22/24)))</f>
        <v/>
      </c>
      <c r="R29" s="53" t="str">
        <f>IF('1f. Kons. inneluft'!E31&gt;0,'1f. Kons. inneluft'!E31,Q29)</f>
        <v/>
      </c>
      <c r="S29" s="63"/>
      <c r="T29" s="63"/>
      <c r="U29" s="63"/>
      <c r="V29" s="63"/>
      <c r="W29" s="63"/>
      <c r="X29" s="63"/>
      <c r="Y29" s="63"/>
      <c r="Z29" s="63"/>
      <c r="AA29" s="63"/>
      <c r="AB29" s="63"/>
      <c r="AC29" s="63"/>
      <c r="AD29" s="63"/>
      <c r="AE29" s="63"/>
      <c r="AF29" s="63"/>
      <c r="AG29" s="63"/>
      <c r="AH29" s="63"/>
      <c r="AI29" s="63"/>
      <c r="AJ29" s="63"/>
      <c r="AK29" s="63"/>
      <c r="AL29" s="63"/>
      <c r="AM29" s="63"/>
    </row>
    <row r="30" spans="1:39" x14ac:dyDescent="0.2">
      <c r="A30" s="1" t="str">
        <f>IF(Stoff!$B30=0,"-",Stoff!$B30)</f>
        <v>1,2-dikloretan</v>
      </c>
      <c r="B30" s="208">
        <v>0</v>
      </c>
      <c r="C30" s="36" t="str">
        <f>IF(Fasefordeling!J30="i.r.","",Fasefordeling!J30)</f>
        <v/>
      </c>
      <c r="D30" s="36" t="str">
        <f>IF(Fasefordeling!L30="i.r.","",Fasefordeling!L30)</f>
        <v/>
      </c>
      <c r="E30" s="36">
        <f>Stoff!Q30*(('1a. Stedsspesifikk'!$D$15^(10/3))/('1a. Stedsspesifikk'!$D$18^2))</f>
        <v>1.0947522411868967E-3</v>
      </c>
      <c r="F30" s="36">
        <f>Stoff!Q30*(('1a. Stedsspesifikk'!$D$30^(10/3))/('1a. Stedsspesifikk'!$D$29^2))</f>
        <v>2.5928707274648082E-3</v>
      </c>
      <c r="G30" s="36">
        <f>('1a. Stedsspesifikk'!$D$23+'1a. Stedsspesifikk'!$D$28)/(('1a. Stedsspesifikk'!$D$23/E30)+('1a. Stedsspesifikk'!$D$28/F30))</f>
        <v>1.2560207621721534E-3</v>
      </c>
      <c r="H30" s="36" t="str">
        <f>IF(C30="","",-G30*((B30-C30)/('1a. Stedsspesifikk'!$C$28+'1a. Stedsspesifikk'!$C$23)))</f>
        <v/>
      </c>
      <c r="I30" s="36" t="str">
        <f>IF(D30="","",-G30*((B30-D30)/('1a. Stedsspesifikk'!$C$28+'1a. Stedsspesifikk'!$C$23)))</f>
        <v/>
      </c>
      <c r="J30" s="36">
        <f>'1a. Stedsspesifikk'!$D$27/(('1a. Stedsspesifikk'!$D$23/('1a. Stedsspesifikk'!$D$24/'1a. Stedsspesifikk'!$D$26))+('1a. Stedsspesifikk'!$D$28/('1a. Stedsspesifikk'!$D$25/'1a. Stedsspesifikk'!$D$26)))</f>
        <v>1.6666083353749285E-6</v>
      </c>
      <c r="K30" s="36" t="str">
        <f t="shared" si="0"/>
        <v/>
      </c>
      <c r="L30" s="36" t="str">
        <f t="shared" si="1"/>
        <v/>
      </c>
      <c r="M30" s="36" t="str">
        <f t="shared" si="2"/>
        <v/>
      </c>
      <c r="N30" s="36" t="str">
        <f t="shared" si="3"/>
        <v/>
      </c>
      <c r="O30" s="36" t="str">
        <f>IF(C30="","",(M30*'1a. Stedsspesifikk'!$D$21)/('1a. Stedsspesifikk'!$D$20*('1a. Stedsspesifikk'!$D$22/24)))</f>
        <v/>
      </c>
      <c r="P30" s="53" t="str">
        <f>IF('1f. Kons. inneluft'!D32&gt;0,'1f. Kons. inneluft'!D32,O30)</f>
        <v/>
      </c>
      <c r="Q30" s="36" t="str">
        <f>IF(D30="","",(N30*'1a. Stedsspesifikk'!$D$21)/('1a. Stedsspesifikk'!$D$20*('1a. Stedsspesifikk'!$D$22/24)))</f>
        <v/>
      </c>
      <c r="R30" s="53" t="str">
        <f>IF('1f. Kons. inneluft'!E32&gt;0,'1f. Kons. inneluft'!E32,Q30)</f>
        <v/>
      </c>
      <c r="S30" s="63"/>
      <c r="T30" s="63"/>
      <c r="U30" s="63"/>
      <c r="V30" s="63"/>
      <c r="W30" s="63"/>
      <c r="X30" s="63"/>
      <c r="Y30" s="63"/>
      <c r="Z30" s="63"/>
      <c r="AA30" s="63"/>
      <c r="AB30" s="63"/>
      <c r="AC30" s="63"/>
      <c r="AD30" s="63"/>
      <c r="AE30" s="63"/>
      <c r="AF30" s="63"/>
      <c r="AG30" s="63"/>
      <c r="AH30" s="63"/>
      <c r="AI30" s="63"/>
      <c r="AJ30" s="63"/>
      <c r="AK30" s="63"/>
      <c r="AL30" s="63"/>
      <c r="AM30" s="63"/>
    </row>
    <row r="31" spans="1:39" x14ac:dyDescent="0.2">
      <c r="A31" s="1" t="str">
        <f>IF(Stoff!$B31=0,"-",Stoff!$B31)</f>
        <v>1,2-dibrometan</v>
      </c>
      <c r="B31" s="208">
        <v>0</v>
      </c>
      <c r="C31" s="36" t="str">
        <f>IF(Fasefordeling!J31="i.r.","",Fasefordeling!J31)</f>
        <v/>
      </c>
      <c r="D31" s="36" t="str">
        <f>IF(Fasefordeling!L31="i.r.","",Fasefordeling!L31)</f>
        <v/>
      </c>
      <c r="E31" s="36">
        <f>Stoff!Q31*(('1a. Stedsspesifikk'!$D$15^(10/3))/('1a. Stedsspesifikk'!$D$18^2))</f>
        <v>1.0526463857566316E-4</v>
      </c>
      <c r="F31" s="36">
        <f>Stoff!Q31*(('1a. Stedsspesifikk'!$D$30^(10/3))/('1a. Stedsspesifikk'!$D$29^2))</f>
        <v>2.4931449302546235E-4</v>
      </c>
      <c r="G31" s="36">
        <f>('1a. Stedsspesifikk'!$D$23+'1a. Stedsspesifikk'!$D$28)/(('1a. Stedsspesifikk'!$D$23/E31)+('1a. Stedsspesifikk'!$D$28/F31))</f>
        <v>1.2077122713193786E-4</v>
      </c>
      <c r="H31" s="36" t="str">
        <f>IF(C31="","",-G31*((B31-C31)/('1a. Stedsspesifikk'!$C$28+'1a. Stedsspesifikk'!$C$23)))</f>
        <v/>
      </c>
      <c r="I31" s="36" t="str">
        <f>IF(D31="","",-G31*((B31-D31)/('1a. Stedsspesifikk'!$C$28+'1a. Stedsspesifikk'!$C$23)))</f>
        <v/>
      </c>
      <c r="J31" s="36">
        <f>'1a. Stedsspesifikk'!$D$27/(('1a. Stedsspesifikk'!$D$23/('1a. Stedsspesifikk'!$D$24/'1a. Stedsspesifikk'!$D$26))+('1a. Stedsspesifikk'!$D$28/('1a. Stedsspesifikk'!$D$25/'1a. Stedsspesifikk'!$D$26)))</f>
        <v>1.6666083353749285E-6</v>
      </c>
      <c r="K31" s="36" t="str">
        <f t="shared" si="0"/>
        <v/>
      </c>
      <c r="L31" s="36" t="str">
        <f t="shared" si="1"/>
        <v/>
      </c>
      <c r="M31" s="36" t="str">
        <f t="shared" si="2"/>
        <v/>
      </c>
      <c r="N31" s="36" t="str">
        <f t="shared" si="3"/>
        <v/>
      </c>
      <c r="O31" s="36" t="str">
        <f>IF(C31="","",(M31*'1a. Stedsspesifikk'!$D$21)/('1a. Stedsspesifikk'!$D$20*('1a. Stedsspesifikk'!$D$22/24)))</f>
        <v/>
      </c>
      <c r="P31" s="53" t="str">
        <f>IF('1f. Kons. inneluft'!D33&gt;0,'1f. Kons. inneluft'!D33,O31)</f>
        <v/>
      </c>
      <c r="Q31" s="36" t="str">
        <f>IF(D31="","",(N31*'1a. Stedsspesifikk'!$D$21)/('1a. Stedsspesifikk'!$D$20*('1a. Stedsspesifikk'!$D$22/24)))</f>
        <v/>
      </c>
      <c r="R31" s="53" t="str">
        <f>IF('1f. Kons. inneluft'!E33&gt;0,'1f. Kons. inneluft'!E33,Q31)</f>
        <v/>
      </c>
      <c r="S31" s="63"/>
      <c r="T31" s="63"/>
      <c r="U31" s="63"/>
      <c r="V31" s="63"/>
      <c r="W31" s="63"/>
      <c r="X31" s="63"/>
      <c r="Y31" s="63"/>
      <c r="Z31" s="63"/>
      <c r="AA31" s="63"/>
      <c r="AB31" s="63"/>
      <c r="AC31" s="63"/>
      <c r="AD31" s="63"/>
      <c r="AE31" s="63"/>
      <c r="AF31" s="63"/>
      <c r="AG31" s="63"/>
      <c r="AH31" s="63"/>
      <c r="AI31" s="63"/>
      <c r="AJ31" s="63"/>
      <c r="AK31" s="63"/>
      <c r="AL31" s="63"/>
      <c r="AM31" s="63"/>
    </row>
    <row r="32" spans="1:39" x14ac:dyDescent="0.2">
      <c r="A32" s="1" t="str">
        <f>IF(Stoff!$B32=0,"-",Stoff!$B32)</f>
        <v>1,1,1-trikloretan</v>
      </c>
      <c r="B32" s="208">
        <v>0</v>
      </c>
      <c r="C32" s="36" t="str">
        <f>IF(Fasefordeling!J32="i.r.","",Fasefordeling!J32)</f>
        <v/>
      </c>
      <c r="D32" s="36" t="str">
        <f>IF(Fasefordeling!L32="i.r.","",Fasefordeling!L32)</f>
        <v/>
      </c>
      <c r="E32" s="36">
        <f>Stoff!Q32*(('1a. Stedsspesifikk'!$D$15^(10/3))/('1a. Stedsspesifikk'!$D$18^2))</f>
        <v>8.2106418089017267E-4</v>
      </c>
      <c r="F32" s="36">
        <f>Stoff!Q32*(('1a. Stedsspesifikk'!$D$30^(10/3))/('1a. Stedsspesifikk'!$D$29^2))</f>
        <v>1.9446530455986062E-3</v>
      </c>
      <c r="G32" s="36">
        <f>('1a. Stedsspesifikk'!$D$23+'1a. Stedsspesifikk'!$D$28)/(('1a. Stedsspesifikk'!$D$23/E32)+('1a. Stedsspesifikk'!$D$28/F32))</f>
        <v>9.4201557162911539E-4</v>
      </c>
      <c r="H32" s="36" t="str">
        <f>IF(C32="","",-G32*((B32-C32)/('1a. Stedsspesifikk'!$C$28+'1a. Stedsspesifikk'!$C$23)))</f>
        <v/>
      </c>
      <c r="I32" s="36" t="str">
        <f>IF(D32="","",-G32*((B32-D32)/('1a. Stedsspesifikk'!$C$28+'1a. Stedsspesifikk'!$C$23)))</f>
        <v/>
      </c>
      <c r="J32" s="36">
        <f>'1a. Stedsspesifikk'!$D$27/(('1a. Stedsspesifikk'!$D$23/('1a. Stedsspesifikk'!$D$24/'1a. Stedsspesifikk'!$D$26))+('1a. Stedsspesifikk'!$D$28/('1a. Stedsspesifikk'!$D$25/'1a. Stedsspesifikk'!$D$26)))</f>
        <v>1.6666083353749285E-6</v>
      </c>
      <c r="K32" s="36" t="str">
        <f t="shared" si="0"/>
        <v/>
      </c>
      <c r="L32" s="36" t="str">
        <f t="shared" si="1"/>
        <v/>
      </c>
      <c r="M32" s="36" t="str">
        <f t="shared" si="2"/>
        <v/>
      </c>
      <c r="N32" s="36" t="str">
        <f t="shared" si="3"/>
        <v/>
      </c>
      <c r="O32" s="36" t="str">
        <f>IF(C32="","",(M32*'1a. Stedsspesifikk'!$D$21)/('1a. Stedsspesifikk'!$D$20*('1a. Stedsspesifikk'!$D$22/24)))</f>
        <v/>
      </c>
      <c r="P32" s="53" t="str">
        <f>IF('1f. Kons. inneluft'!D34&gt;0,'1f. Kons. inneluft'!D34,O32)</f>
        <v/>
      </c>
      <c r="Q32" s="36" t="str">
        <f>IF(D32="","",(N32*'1a. Stedsspesifikk'!$D$21)/('1a. Stedsspesifikk'!$D$20*('1a. Stedsspesifikk'!$D$22/24)))</f>
        <v/>
      </c>
      <c r="R32" s="53" t="str">
        <f>IF('1f. Kons. inneluft'!E34&gt;0,'1f. Kons. inneluft'!E34,Q32)</f>
        <v/>
      </c>
      <c r="S32" s="63"/>
      <c r="T32" s="63"/>
      <c r="U32" s="63"/>
      <c r="V32" s="63"/>
      <c r="W32" s="63"/>
      <c r="X32" s="63"/>
      <c r="Y32" s="63"/>
      <c r="Z32" s="63"/>
      <c r="AA32" s="63"/>
      <c r="AB32" s="63"/>
      <c r="AC32" s="63"/>
      <c r="AD32" s="63"/>
      <c r="AE32" s="63"/>
      <c r="AF32" s="63"/>
      <c r="AG32" s="63"/>
      <c r="AH32" s="63"/>
      <c r="AI32" s="63"/>
      <c r="AJ32" s="63"/>
      <c r="AK32" s="63"/>
      <c r="AL32" s="63"/>
      <c r="AM32" s="63"/>
    </row>
    <row r="33" spans="1:39" x14ac:dyDescent="0.2">
      <c r="A33" s="1" t="str">
        <f>IF(Stoff!$B33=0,"-",Stoff!$B33)</f>
        <v>1,1,2-trikloretan</v>
      </c>
      <c r="B33" s="208">
        <v>0</v>
      </c>
      <c r="C33" s="36" t="str">
        <f>IF(Fasefordeling!J33="i.r.","",Fasefordeling!J33)</f>
        <v/>
      </c>
      <c r="D33" s="36" t="str">
        <f>IF(Fasefordeling!L33="i.r.","",Fasefordeling!L33)</f>
        <v/>
      </c>
      <c r="E33" s="36">
        <f>Stoff!Q33*(('1a. Stedsspesifikk'!$D$15^(10/3))/('1a. Stedsspesifikk'!$D$18^2))</f>
        <v>8.2106418089017267E-4</v>
      </c>
      <c r="F33" s="36">
        <f>Stoff!Q33*(('1a. Stedsspesifikk'!$D$30^(10/3))/('1a. Stedsspesifikk'!$D$29^2))</f>
        <v>1.9446530455986062E-3</v>
      </c>
      <c r="G33" s="36">
        <f>('1a. Stedsspesifikk'!$D$23+'1a. Stedsspesifikk'!$D$28)/(('1a. Stedsspesifikk'!$D$23/E33)+('1a. Stedsspesifikk'!$D$28/F33))</f>
        <v>9.4201557162911539E-4</v>
      </c>
      <c r="H33" s="36" t="str">
        <f>IF(C33="","",-G33*((B33-C33)/('1a. Stedsspesifikk'!$C$28+'1a. Stedsspesifikk'!$C$23)))</f>
        <v/>
      </c>
      <c r="I33" s="36" t="str">
        <f>IF(D33="","",-G33*((B33-D33)/('1a. Stedsspesifikk'!$C$28+'1a. Stedsspesifikk'!$C$23)))</f>
        <v/>
      </c>
      <c r="J33" s="36">
        <f>'1a. Stedsspesifikk'!$D$27/(('1a. Stedsspesifikk'!$D$23/('1a. Stedsspesifikk'!$D$24/'1a. Stedsspesifikk'!$D$26))+('1a. Stedsspesifikk'!$D$28/('1a. Stedsspesifikk'!$D$25/'1a. Stedsspesifikk'!$D$26)))</f>
        <v>1.6666083353749285E-6</v>
      </c>
      <c r="K33" s="36" t="str">
        <f t="shared" si="0"/>
        <v/>
      </c>
      <c r="L33" s="36" t="str">
        <f t="shared" si="1"/>
        <v/>
      </c>
      <c r="M33" s="36" t="str">
        <f t="shared" si="2"/>
        <v/>
      </c>
      <c r="N33" s="36" t="str">
        <f t="shared" si="3"/>
        <v/>
      </c>
      <c r="O33" s="36" t="str">
        <f>IF(C33="","",(M33*'1a. Stedsspesifikk'!$D$21)/('1a. Stedsspesifikk'!$D$20*('1a. Stedsspesifikk'!$D$22/24)))</f>
        <v/>
      </c>
      <c r="P33" s="53" t="str">
        <f>IF('1f. Kons. inneluft'!D35&gt;0,'1f. Kons. inneluft'!D35,O33)</f>
        <v/>
      </c>
      <c r="Q33" s="36" t="str">
        <f>IF(D33="","",(N33*'1a. Stedsspesifikk'!$D$21)/('1a. Stedsspesifikk'!$D$20*('1a. Stedsspesifikk'!$D$22/24)))</f>
        <v/>
      </c>
      <c r="R33" s="53" t="str">
        <f>IF('1f. Kons. inneluft'!E35&gt;0,'1f. Kons. inneluft'!E35,Q33)</f>
        <v/>
      </c>
      <c r="S33" s="63"/>
      <c r="T33" s="63"/>
      <c r="U33" s="63"/>
      <c r="V33" s="63"/>
      <c r="W33" s="63"/>
      <c r="X33" s="63"/>
      <c r="Y33" s="63"/>
      <c r="Z33" s="63"/>
      <c r="AA33" s="63"/>
      <c r="AB33" s="63"/>
      <c r="AC33" s="63"/>
      <c r="AD33" s="63"/>
      <c r="AE33" s="63"/>
      <c r="AF33" s="63"/>
      <c r="AG33" s="63"/>
      <c r="AH33" s="63"/>
      <c r="AI33" s="63"/>
      <c r="AJ33" s="63"/>
      <c r="AK33" s="63"/>
      <c r="AL33" s="63"/>
      <c r="AM33" s="63"/>
    </row>
    <row r="34" spans="1:39" x14ac:dyDescent="0.2">
      <c r="A34" s="1" t="str">
        <f>IF(Stoff!$B34=0,"-",Stoff!$B34)</f>
        <v>Fenol</v>
      </c>
      <c r="B34" s="208">
        <v>0</v>
      </c>
      <c r="C34" s="36" t="str">
        <f>IF(Fasefordeling!J34="i.r.","",Fasefordeling!J34)</f>
        <v/>
      </c>
      <c r="D34" s="36" t="str">
        <f>IF(Fasefordeling!L34="i.r.","",Fasefordeling!L34)</f>
        <v/>
      </c>
      <c r="E34" s="36">
        <f>Stoff!Q34*(('1a. Stedsspesifikk'!$D$15^(10/3))/('1a. Stedsspesifikk'!$D$18^2))</f>
        <v>8.6317003632043799E-4</v>
      </c>
      <c r="F34" s="36">
        <f>Stoff!Q34*(('1a. Stedsspesifikk'!$D$30^(10/3))/('1a. Stedsspesifikk'!$D$29^2))</f>
        <v>2.0443788428087914E-3</v>
      </c>
      <c r="G34" s="36">
        <f>('1a. Stedsspesifikk'!$D$23+'1a. Stedsspesifikk'!$D$28)/(('1a. Stedsspesifikk'!$D$23/E34)+('1a. Stedsspesifikk'!$D$28/F34))</f>
        <v>9.9032406248189043E-4</v>
      </c>
      <c r="H34" s="36" t="str">
        <f>IF(C34="","",-G34*((B34-C34)/('1a. Stedsspesifikk'!$C$28+'1a. Stedsspesifikk'!$C$23)))</f>
        <v/>
      </c>
      <c r="I34" s="36" t="str">
        <f>IF(D34="","",-G34*((B34-D34)/('1a. Stedsspesifikk'!$C$28+'1a. Stedsspesifikk'!$C$23)))</f>
        <v/>
      </c>
      <c r="J34" s="36">
        <f>'1a. Stedsspesifikk'!$D$27/(('1a. Stedsspesifikk'!$D$23/('1a. Stedsspesifikk'!$D$24/'1a. Stedsspesifikk'!$D$26))+('1a. Stedsspesifikk'!$D$28/('1a. Stedsspesifikk'!$D$25/'1a. Stedsspesifikk'!$D$26)))</f>
        <v>1.6666083353749285E-6</v>
      </c>
      <c r="K34" s="36" t="str">
        <f t="shared" si="0"/>
        <v/>
      </c>
      <c r="L34" s="36" t="str">
        <f t="shared" si="1"/>
        <v/>
      </c>
      <c r="M34" s="36" t="str">
        <f t="shared" si="2"/>
        <v/>
      </c>
      <c r="N34" s="36" t="str">
        <f t="shared" si="3"/>
        <v/>
      </c>
      <c r="O34" s="36" t="str">
        <f>IF(C34="","",(M34*'1a. Stedsspesifikk'!$D$21)/('1a. Stedsspesifikk'!$D$20*('1a. Stedsspesifikk'!$D$22/24)))</f>
        <v/>
      </c>
      <c r="P34" s="53" t="str">
        <f>IF('1f. Kons. inneluft'!D36&gt;0,'1f. Kons. inneluft'!D36,O34)</f>
        <v/>
      </c>
      <c r="Q34" s="36" t="str">
        <f>IF(D34="","",(N34*'1a. Stedsspesifikk'!$D$21)/('1a. Stedsspesifikk'!$D$20*('1a. Stedsspesifikk'!$D$22/24)))</f>
        <v/>
      </c>
      <c r="R34" s="53" t="str">
        <f>IF('1f. Kons. inneluft'!E36&gt;0,'1f. Kons. inneluft'!E36,Q34)</f>
        <v/>
      </c>
      <c r="S34" s="63"/>
      <c r="T34" s="63"/>
      <c r="U34" s="63"/>
      <c r="V34" s="63"/>
      <c r="W34" s="63"/>
      <c r="X34" s="63"/>
      <c r="Y34" s="63"/>
      <c r="Z34" s="63"/>
      <c r="AA34" s="63"/>
      <c r="AB34" s="63"/>
      <c r="AC34" s="63"/>
      <c r="AD34" s="63"/>
      <c r="AE34" s="63"/>
      <c r="AF34" s="63"/>
      <c r="AG34" s="63"/>
      <c r="AH34" s="63"/>
      <c r="AI34" s="63"/>
      <c r="AJ34" s="63"/>
      <c r="AK34" s="63"/>
      <c r="AL34" s="63"/>
      <c r="AM34" s="63"/>
    </row>
    <row r="35" spans="1:39" x14ac:dyDescent="0.2">
      <c r="A35" s="1" t="str">
        <f>IF(Stoff!$B35=0,"-",Stoff!$B35)</f>
        <v>Sum mono,di,tri,tetra</v>
      </c>
      <c r="B35" s="208">
        <v>0</v>
      </c>
      <c r="C35" s="36" t="str">
        <f>IF(Fasefordeling!J35="i.r.","",Fasefordeling!J35)</f>
        <v/>
      </c>
      <c r="D35" s="36" t="str">
        <f>IF(Fasefordeling!L35="i.r.","",Fasefordeling!L35)</f>
        <v/>
      </c>
      <c r="E35" s="36">
        <f>Stoff!Q35*(('1a. Stedsspesifikk'!$D$15^(10/3))/('1a. Stedsspesifikk'!$D$18^2))</f>
        <v>1.0526463857566316E-4</v>
      </c>
      <c r="F35" s="36">
        <f>Stoff!Q35*(('1a. Stedsspesifikk'!$D$30^(10/3))/('1a. Stedsspesifikk'!$D$29^2))</f>
        <v>2.4931449302546235E-4</v>
      </c>
      <c r="G35" s="36">
        <f>('1a. Stedsspesifikk'!$D$23+'1a. Stedsspesifikk'!$D$28)/(('1a. Stedsspesifikk'!$D$23/E35)+('1a. Stedsspesifikk'!$D$28/F35))</f>
        <v>1.2077122713193786E-4</v>
      </c>
      <c r="H35" s="36" t="str">
        <f>IF(C35="","",-G35*((B35-C35)/('1a. Stedsspesifikk'!$C$28+'1a. Stedsspesifikk'!$C$23)))</f>
        <v/>
      </c>
      <c r="I35" s="36" t="str">
        <f>IF(D35="","",-G35*((B35-D35)/('1a. Stedsspesifikk'!$C$28+'1a. Stedsspesifikk'!$C$23)))</f>
        <v/>
      </c>
      <c r="J35" s="36">
        <f>'1a. Stedsspesifikk'!$D$27/(('1a. Stedsspesifikk'!$D$23/('1a. Stedsspesifikk'!$D$24/'1a. Stedsspesifikk'!$D$26))+('1a. Stedsspesifikk'!$D$28/('1a. Stedsspesifikk'!$D$25/'1a. Stedsspesifikk'!$D$26)))</f>
        <v>1.6666083353749285E-6</v>
      </c>
      <c r="K35" s="36" t="str">
        <f t="shared" si="0"/>
        <v/>
      </c>
      <c r="L35" s="36" t="str">
        <f t="shared" si="1"/>
        <v/>
      </c>
      <c r="M35" s="36" t="str">
        <f t="shared" si="2"/>
        <v/>
      </c>
      <c r="N35" s="36" t="str">
        <f t="shared" si="3"/>
        <v/>
      </c>
      <c r="O35" s="36" t="str">
        <f>IF(C35="","",(M35*'1a. Stedsspesifikk'!$D$21)/('1a. Stedsspesifikk'!$D$20*('1a. Stedsspesifikk'!$D$22/24)))</f>
        <v/>
      </c>
      <c r="P35" s="53" t="str">
        <f>IF('1f. Kons. inneluft'!D37&gt;0,'1f. Kons. inneluft'!D37,O35)</f>
        <v/>
      </c>
      <c r="Q35" s="36" t="str">
        <f>IF(D35="","",(N35*'1a. Stedsspesifikk'!$D$21)/('1a. Stedsspesifikk'!$D$20*('1a. Stedsspesifikk'!$D$22/24)))</f>
        <v/>
      </c>
      <c r="R35" s="53" t="str">
        <f>IF('1f. Kons. inneluft'!E37&gt;0,'1f. Kons. inneluft'!E37,Q35)</f>
        <v/>
      </c>
      <c r="S35" s="63"/>
      <c r="T35" s="63"/>
      <c r="U35" s="63"/>
      <c r="V35" s="63"/>
      <c r="W35" s="63"/>
      <c r="X35" s="63"/>
      <c r="Y35" s="63"/>
      <c r="Z35" s="63"/>
      <c r="AA35" s="63"/>
      <c r="AB35" s="63"/>
      <c r="AC35" s="63"/>
      <c r="AD35" s="63"/>
      <c r="AE35" s="63"/>
      <c r="AF35" s="63"/>
      <c r="AG35" s="63"/>
      <c r="AH35" s="63"/>
      <c r="AI35" s="63"/>
      <c r="AJ35" s="63"/>
      <c r="AK35" s="63"/>
      <c r="AL35" s="63"/>
      <c r="AM35" s="63"/>
    </row>
    <row r="36" spans="1:39" x14ac:dyDescent="0.2">
      <c r="A36" s="1" t="str">
        <f>IF(Stoff!$B36=0,"-",Stoff!$B36)</f>
        <v>Pentaklorfenol</v>
      </c>
      <c r="B36" s="208">
        <v>0</v>
      </c>
      <c r="C36" s="36" t="str">
        <f>IF(Fasefordeling!J36="i.r.","",Fasefordeling!J36)</f>
        <v/>
      </c>
      <c r="D36" s="36" t="str">
        <f>IF(Fasefordeling!L36="i.r.","",Fasefordeling!L36)</f>
        <v/>
      </c>
      <c r="E36" s="36">
        <f>Stoff!Q36*(('1a. Stedsspesifikk'!$D$15^(10/3))/('1a. Stedsspesifikk'!$D$18^2))</f>
        <v>5.8948197602371377E-4</v>
      </c>
      <c r="F36" s="36">
        <f>Stoff!Q36*(('1a. Stedsspesifikk'!$D$30^(10/3))/('1a. Stedsspesifikk'!$D$29^2))</f>
        <v>1.3961611609425893E-3</v>
      </c>
      <c r="G36" s="36">
        <f>('1a. Stedsspesifikk'!$D$23+'1a. Stedsspesifikk'!$D$28)/(('1a. Stedsspesifikk'!$D$23/E36)+('1a. Stedsspesifikk'!$D$28/F36))</f>
        <v>6.7631887193885204E-4</v>
      </c>
      <c r="H36" s="36" t="str">
        <f>IF(C36="","",-G36*((B36-C36)/('1a. Stedsspesifikk'!$C$28+'1a. Stedsspesifikk'!$C$23)))</f>
        <v/>
      </c>
      <c r="I36" s="36" t="str">
        <f>IF(D36="","",-G36*((B36-D36)/('1a. Stedsspesifikk'!$C$28+'1a. Stedsspesifikk'!$C$23)))</f>
        <v/>
      </c>
      <c r="J36" s="36">
        <f>'1a. Stedsspesifikk'!$D$27/(('1a. Stedsspesifikk'!$D$23/('1a. Stedsspesifikk'!$D$24/'1a. Stedsspesifikk'!$D$26))+('1a. Stedsspesifikk'!$D$28/('1a. Stedsspesifikk'!$D$25/'1a. Stedsspesifikk'!$D$26)))</f>
        <v>1.6666083353749285E-6</v>
      </c>
      <c r="K36" s="36" t="str">
        <f t="shared" si="0"/>
        <v/>
      </c>
      <c r="L36" s="36" t="str">
        <f t="shared" si="1"/>
        <v/>
      </c>
      <c r="M36" s="36" t="str">
        <f t="shared" si="2"/>
        <v/>
      </c>
      <c r="N36" s="36" t="str">
        <f t="shared" si="3"/>
        <v/>
      </c>
      <c r="O36" s="36" t="str">
        <f>IF(C36="","",(M36*'1a. Stedsspesifikk'!$D$21)/('1a. Stedsspesifikk'!$D$20*('1a. Stedsspesifikk'!$D$22/24)))</f>
        <v/>
      </c>
      <c r="P36" s="53" t="str">
        <f>IF('1f. Kons. inneluft'!D38&gt;0,'1f. Kons. inneluft'!D38,O36)</f>
        <v/>
      </c>
      <c r="Q36" s="36" t="str">
        <f>IF(D36="","",(N36*'1a. Stedsspesifikk'!$D$21)/('1a. Stedsspesifikk'!$D$20*('1a. Stedsspesifikk'!$D$22/24)))</f>
        <v/>
      </c>
      <c r="R36" s="53" t="str">
        <f>IF('1f. Kons. inneluft'!E38&gt;0,'1f. Kons. inneluft'!E38,Q36)</f>
        <v/>
      </c>
      <c r="S36" s="63"/>
      <c r="T36" s="63"/>
      <c r="U36" s="63"/>
      <c r="V36" s="63"/>
      <c r="W36" s="63"/>
      <c r="X36" s="63"/>
      <c r="Y36" s="63"/>
      <c r="Z36" s="63"/>
      <c r="AA36" s="63"/>
      <c r="AB36" s="63"/>
      <c r="AC36" s="63"/>
      <c r="AD36" s="63"/>
      <c r="AE36" s="63"/>
      <c r="AF36" s="63"/>
      <c r="AG36" s="63"/>
      <c r="AH36" s="63"/>
      <c r="AI36" s="63"/>
      <c r="AJ36" s="63"/>
      <c r="AK36" s="63"/>
      <c r="AL36" s="63"/>
      <c r="AM36" s="63"/>
    </row>
    <row r="37" spans="1:39" x14ac:dyDescent="0.2">
      <c r="A37" s="1" t="str">
        <f>IF(Stoff!$B37=0,"-",Stoff!$B37)</f>
        <v>PAH totalt</v>
      </c>
      <c r="B37" s="208">
        <v>0</v>
      </c>
      <c r="C37" s="36" t="str">
        <f>IF(Fasefordeling!J37="i.r.","",Fasefordeling!J37)</f>
        <v/>
      </c>
      <c r="D37" s="36" t="str">
        <f>IF(Fasefordeling!L37="i.r.","",Fasefordeling!L37)</f>
        <v/>
      </c>
      <c r="E37" s="36">
        <f>Stoff!Q37*(('1a. Stedsspesifikk'!$D$15^(10/3))/('1a. Stedsspesifikk'!$D$18^2))</f>
        <v>1.0526463857566316E-4</v>
      </c>
      <c r="F37" s="36">
        <f>Stoff!Q37*(('1a. Stedsspesifikk'!$D$30^(10/3))/('1a. Stedsspesifikk'!$D$29^2))</f>
        <v>2.4931449302546235E-4</v>
      </c>
      <c r="G37" s="36">
        <f>('1a. Stedsspesifikk'!$D$23+'1a. Stedsspesifikk'!$D$28)/(('1a. Stedsspesifikk'!$D$23/E37)+('1a. Stedsspesifikk'!$D$28/F37))</f>
        <v>1.2077122713193786E-4</v>
      </c>
      <c r="H37" s="36" t="str">
        <f>IF(C37="","",-G37*((B37-C37)/('1a. Stedsspesifikk'!$C$28+'1a. Stedsspesifikk'!$C$23)))</f>
        <v/>
      </c>
      <c r="I37" s="36" t="str">
        <f>IF(D37="","",-G37*((B37-D37)/('1a. Stedsspesifikk'!$C$28+'1a. Stedsspesifikk'!$C$23)))</f>
        <v/>
      </c>
      <c r="J37" s="36">
        <f>'1a. Stedsspesifikk'!$D$27/(('1a. Stedsspesifikk'!$D$23/('1a. Stedsspesifikk'!$D$24/'1a. Stedsspesifikk'!$D$26))+('1a. Stedsspesifikk'!$D$28/('1a. Stedsspesifikk'!$D$25/'1a. Stedsspesifikk'!$D$26)))</f>
        <v>1.6666083353749285E-6</v>
      </c>
      <c r="K37" s="36" t="str">
        <f t="shared" si="0"/>
        <v/>
      </c>
      <c r="L37" s="36" t="str">
        <f t="shared" si="1"/>
        <v/>
      </c>
      <c r="M37" s="36" t="str">
        <f t="shared" si="2"/>
        <v/>
      </c>
      <c r="N37" s="36" t="str">
        <f t="shared" si="3"/>
        <v/>
      </c>
      <c r="O37" s="36" t="str">
        <f>IF(C37="","",(M37*'1a. Stedsspesifikk'!$D$21)/('1a. Stedsspesifikk'!$D$20*('1a. Stedsspesifikk'!$D$22/24)))</f>
        <v/>
      </c>
      <c r="P37" s="53" t="str">
        <f>IF('1f. Kons. inneluft'!D39&gt;0,'1f. Kons. inneluft'!D39,O37)</f>
        <v/>
      </c>
      <c r="Q37" s="36" t="str">
        <f>IF(D37="","",(N37*'1a. Stedsspesifikk'!$D$21)/('1a. Stedsspesifikk'!$D$20*('1a. Stedsspesifikk'!$D$22/24)))</f>
        <v/>
      </c>
      <c r="R37" s="53" t="str">
        <f>IF('1f. Kons. inneluft'!E39&gt;0,'1f. Kons. inneluft'!E39,Q37)</f>
        <v/>
      </c>
      <c r="S37" s="63"/>
      <c r="T37" s="63"/>
      <c r="U37" s="63"/>
      <c r="V37" s="63"/>
      <c r="W37" s="63"/>
      <c r="X37" s="63"/>
      <c r="Y37" s="63"/>
      <c r="Z37" s="63"/>
      <c r="AA37" s="63"/>
      <c r="AB37" s="63"/>
      <c r="AC37" s="63"/>
      <c r="AD37" s="63"/>
      <c r="AE37" s="63"/>
      <c r="AF37" s="63"/>
      <c r="AG37" s="63"/>
      <c r="AH37" s="63"/>
      <c r="AI37" s="63"/>
      <c r="AJ37" s="63"/>
      <c r="AK37" s="63"/>
      <c r="AL37" s="63"/>
      <c r="AM37" s="63"/>
    </row>
    <row r="38" spans="1:39" x14ac:dyDescent="0.2">
      <c r="A38" s="1" t="str">
        <f>IF(Stoff!$B38=0,"-",Stoff!$B38)</f>
        <v>Naftalen</v>
      </c>
      <c r="B38" s="208">
        <v>0</v>
      </c>
      <c r="C38" s="36" t="str">
        <f>IF(Fasefordeling!J38="i.r.","",Fasefordeling!J38)</f>
        <v/>
      </c>
      <c r="D38" s="36" t="str">
        <f>IF(Fasefordeling!L38="i.r.","",Fasefordeling!L38)</f>
        <v/>
      </c>
      <c r="E38" s="36">
        <f>Stoff!Q38*(('1a. Stedsspesifikk'!$D$15^(10/3))/('1a. Stedsspesifikk'!$D$18^2))</f>
        <v>6.2106136759641263E-4</v>
      </c>
      <c r="F38" s="36">
        <f>Stoff!Q38*(('1a. Stedsspesifikk'!$D$30^(10/3))/('1a. Stedsspesifikk'!$D$29^2))</f>
        <v>1.4709555088502279E-3</v>
      </c>
      <c r="G38" s="36">
        <f>('1a. Stedsspesifikk'!$D$23+'1a. Stedsspesifikk'!$D$28)/(('1a. Stedsspesifikk'!$D$23/E38)+('1a. Stedsspesifikk'!$D$28/F38))</f>
        <v>7.1255024007843332E-4</v>
      </c>
      <c r="H38" s="36" t="str">
        <f>IF(C38="","",-G38*((B38-C38)/('1a. Stedsspesifikk'!$C$28+'1a. Stedsspesifikk'!$C$23)))</f>
        <v/>
      </c>
      <c r="I38" s="36" t="str">
        <f>IF(D38="","",-G38*((B38-D38)/('1a. Stedsspesifikk'!$C$28+'1a. Stedsspesifikk'!$C$23)))</f>
        <v/>
      </c>
      <c r="J38" s="36">
        <f>'1a. Stedsspesifikk'!$D$27/(('1a. Stedsspesifikk'!$D$23/('1a. Stedsspesifikk'!$D$24/'1a. Stedsspesifikk'!$D$26))+('1a. Stedsspesifikk'!$D$28/('1a. Stedsspesifikk'!$D$25/'1a. Stedsspesifikk'!$D$26)))</f>
        <v>1.6666083353749285E-6</v>
      </c>
      <c r="K38" s="36" t="str">
        <f t="shared" si="0"/>
        <v/>
      </c>
      <c r="L38" s="36" t="str">
        <f t="shared" si="1"/>
        <v/>
      </c>
      <c r="M38" s="36" t="str">
        <f t="shared" si="2"/>
        <v/>
      </c>
      <c r="N38" s="36" t="str">
        <f t="shared" si="3"/>
        <v/>
      </c>
      <c r="O38" s="36" t="str">
        <f>IF(C38="","",(M38*'1a. Stedsspesifikk'!$D$21)/('1a. Stedsspesifikk'!$D$20*('1a. Stedsspesifikk'!$D$22/24)))</f>
        <v/>
      </c>
      <c r="P38" s="53" t="str">
        <f>IF('1f. Kons. inneluft'!D40&gt;0,'1f. Kons. inneluft'!D40,O38)</f>
        <v/>
      </c>
      <c r="Q38" s="36" t="str">
        <f>IF(D38="","",(N38*'1a. Stedsspesifikk'!$D$21)/('1a. Stedsspesifikk'!$D$20*('1a. Stedsspesifikk'!$D$22/24)))</f>
        <v/>
      </c>
      <c r="R38" s="53" t="str">
        <f>IF('1f. Kons. inneluft'!E40&gt;0,'1f. Kons. inneluft'!E40,Q38)</f>
        <v/>
      </c>
      <c r="S38" s="63"/>
      <c r="T38" s="63"/>
      <c r="U38" s="63"/>
      <c r="V38" s="63"/>
      <c r="W38" s="63"/>
      <c r="X38" s="63"/>
      <c r="Y38" s="63"/>
      <c r="Z38" s="63"/>
      <c r="AA38" s="63"/>
      <c r="AB38" s="63"/>
      <c r="AC38" s="63"/>
      <c r="AD38" s="63"/>
      <c r="AE38" s="63"/>
      <c r="AF38" s="63"/>
      <c r="AG38" s="63"/>
      <c r="AH38" s="63"/>
      <c r="AI38" s="63"/>
      <c r="AJ38" s="63"/>
      <c r="AK38" s="63"/>
      <c r="AL38" s="63"/>
      <c r="AM38" s="63"/>
    </row>
    <row r="39" spans="1:39" x14ac:dyDescent="0.2">
      <c r="A39" s="1" t="str">
        <f>IF(Stoff!$B39=0,"-",Stoff!$B39)</f>
        <v>Acenaftalen</v>
      </c>
      <c r="B39" s="208">
        <v>0</v>
      </c>
      <c r="C39" s="36" t="str">
        <f>IF(Fasefordeling!J39="i.r.","",Fasefordeling!J39)</f>
        <v/>
      </c>
      <c r="D39" s="36" t="str">
        <f>IF(Fasefordeling!L39="i.r.","",Fasefordeling!L39)</f>
        <v/>
      </c>
      <c r="E39" s="36">
        <f>Stoff!Q39*(('1a. Stedsspesifikk'!$D$15^(10/3))/('1a. Stedsspesifikk'!$D$18^2))</f>
        <v>1.0526463857566316E-4</v>
      </c>
      <c r="F39" s="36">
        <f>Stoff!Q39*(('1a. Stedsspesifikk'!$D$30^(10/3))/('1a. Stedsspesifikk'!$D$29^2))</f>
        <v>2.4931449302546235E-4</v>
      </c>
      <c r="G39" s="36">
        <f>('1a. Stedsspesifikk'!$D$23+'1a. Stedsspesifikk'!$D$28)/(('1a. Stedsspesifikk'!$D$23/E39)+('1a. Stedsspesifikk'!$D$28/F39))</f>
        <v>1.2077122713193786E-4</v>
      </c>
      <c r="H39" s="36" t="str">
        <f>IF(C39="","",-G39*((B39-C39)/('1a. Stedsspesifikk'!$C$28+'1a. Stedsspesifikk'!$C$23)))</f>
        <v/>
      </c>
      <c r="I39" s="36" t="str">
        <f>IF(D39="","",-G39*((B39-D39)/('1a. Stedsspesifikk'!$C$28+'1a. Stedsspesifikk'!$C$23)))</f>
        <v/>
      </c>
      <c r="J39" s="36">
        <f>'1a. Stedsspesifikk'!$D$27/(('1a. Stedsspesifikk'!$D$23/('1a. Stedsspesifikk'!$D$24/'1a. Stedsspesifikk'!$D$26))+('1a. Stedsspesifikk'!$D$28/('1a. Stedsspesifikk'!$D$25/'1a. Stedsspesifikk'!$D$26)))</f>
        <v>1.6666083353749285E-6</v>
      </c>
      <c r="K39" s="36" t="str">
        <f t="shared" si="0"/>
        <v/>
      </c>
      <c r="L39" s="36" t="str">
        <f t="shared" si="1"/>
        <v/>
      </c>
      <c r="M39" s="36" t="str">
        <f t="shared" si="2"/>
        <v/>
      </c>
      <c r="N39" s="36" t="str">
        <f t="shared" si="3"/>
        <v/>
      </c>
      <c r="O39" s="36" t="str">
        <f>IF(C39="","",(M39*'1a. Stedsspesifikk'!$D$21)/('1a. Stedsspesifikk'!$D$20*('1a. Stedsspesifikk'!$D$22/24)))</f>
        <v/>
      </c>
      <c r="P39" s="53" t="str">
        <f>IF('1f. Kons. inneluft'!D41&gt;0,'1f. Kons. inneluft'!D41,O39)</f>
        <v/>
      </c>
      <c r="Q39" s="36" t="str">
        <f>IF(D39="","",(N39*'1a. Stedsspesifikk'!$D$21)/('1a. Stedsspesifikk'!$D$20*('1a. Stedsspesifikk'!$D$22/24)))</f>
        <v/>
      </c>
      <c r="R39" s="53" t="str">
        <f>IF('1f. Kons. inneluft'!E41&gt;0,'1f. Kons. inneluft'!E41,Q39)</f>
        <v/>
      </c>
      <c r="S39" s="63"/>
      <c r="T39" s="63"/>
      <c r="U39" s="63"/>
      <c r="V39" s="63"/>
      <c r="W39" s="63"/>
      <c r="X39" s="63"/>
      <c r="Y39" s="63"/>
      <c r="Z39" s="63"/>
      <c r="AA39" s="63"/>
      <c r="AB39" s="63"/>
      <c r="AC39" s="63"/>
      <c r="AD39" s="63"/>
      <c r="AE39" s="63"/>
      <c r="AF39" s="63"/>
      <c r="AG39" s="63"/>
      <c r="AH39" s="63"/>
      <c r="AI39" s="63"/>
      <c r="AJ39" s="63"/>
      <c r="AK39" s="63"/>
      <c r="AL39" s="63"/>
      <c r="AM39" s="63"/>
    </row>
    <row r="40" spans="1:39" x14ac:dyDescent="0.2">
      <c r="A40" s="1" t="str">
        <f>IF(Stoff!$B40=0,"-",Stoff!$B40)</f>
        <v>Acenaften</v>
      </c>
      <c r="B40" s="208">
        <v>0</v>
      </c>
      <c r="C40" s="36" t="str">
        <f>IF(Fasefordeling!J40="i.r.","",Fasefordeling!J40)</f>
        <v/>
      </c>
      <c r="D40" s="36" t="str">
        <f>IF(Fasefordeling!L40="i.r.","",Fasefordeling!L40)</f>
        <v/>
      </c>
      <c r="E40" s="36">
        <f>Stoff!Q40*(('1a. Stedsspesifikk'!$D$15^(10/3))/('1a. Stedsspesifikk'!$D$18^2))</f>
        <v>1.0526463857566316E-4</v>
      </c>
      <c r="F40" s="36">
        <f>Stoff!Q40*(('1a. Stedsspesifikk'!$D$30^(10/3))/('1a. Stedsspesifikk'!$D$29^2))</f>
        <v>2.4931449302546235E-4</v>
      </c>
      <c r="G40" s="36">
        <f>('1a. Stedsspesifikk'!$D$23+'1a. Stedsspesifikk'!$D$28)/(('1a. Stedsspesifikk'!$D$23/E40)+('1a. Stedsspesifikk'!$D$28/F40))</f>
        <v>1.2077122713193786E-4</v>
      </c>
      <c r="H40" s="36" t="str">
        <f>IF(C40="","",-G40*((B40-C40)/('1a. Stedsspesifikk'!$C$28+'1a. Stedsspesifikk'!$C$23)))</f>
        <v/>
      </c>
      <c r="I40" s="36" t="str">
        <f>IF(D40="","",-G40*((B40-D40)/('1a. Stedsspesifikk'!$C$28+'1a. Stedsspesifikk'!$C$23)))</f>
        <v/>
      </c>
      <c r="J40" s="36">
        <f>'1a. Stedsspesifikk'!$D$27/(('1a. Stedsspesifikk'!$D$23/('1a. Stedsspesifikk'!$D$24/'1a. Stedsspesifikk'!$D$26))+('1a. Stedsspesifikk'!$D$28/('1a. Stedsspesifikk'!$D$25/'1a. Stedsspesifikk'!$D$26)))</f>
        <v>1.6666083353749285E-6</v>
      </c>
      <c r="K40" s="36" t="str">
        <f t="shared" si="0"/>
        <v/>
      </c>
      <c r="L40" s="36" t="str">
        <f t="shared" si="1"/>
        <v/>
      </c>
      <c r="M40" s="36" t="str">
        <f t="shared" si="2"/>
        <v/>
      </c>
      <c r="N40" s="36" t="str">
        <f t="shared" si="3"/>
        <v/>
      </c>
      <c r="O40" s="36" t="str">
        <f>IF(C40="","",(M40*'1a. Stedsspesifikk'!$D$21)/('1a. Stedsspesifikk'!$D$20*('1a. Stedsspesifikk'!$D$22/24)))</f>
        <v/>
      </c>
      <c r="P40" s="53" t="str">
        <f>IF('1f. Kons. inneluft'!D42&gt;0,'1f. Kons. inneluft'!D42,O40)</f>
        <v/>
      </c>
      <c r="Q40" s="36" t="str">
        <f>IF(D40="","",(N40*'1a. Stedsspesifikk'!$D$21)/('1a. Stedsspesifikk'!$D$20*('1a. Stedsspesifikk'!$D$22/24)))</f>
        <v/>
      </c>
      <c r="R40" s="53" t="str">
        <f>IF('1f. Kons. inneluft'!E42&gt;0,'1f. Kons. inneluft'!E42,Q40)</f>
        <v/>
      </c>
      <c r="S40" s="63"/>
      <c r="T40" s="63"/>
      <c r="U40" s="63"/>
      <c r="V40" s="63"/>
      <c r="W40" s="63"/>
      <c r="X40" s="63"/>
      <c r="Y40" s="63"/>
      <c r="Z40" s="63"/>
      <c r="AA40" s="63"/>
      <c r="AB40" s="63"/>
      <c r="AC40" s="63"/>
      <c r="AD40" s="63"/>
      <c r="AE40" s="63"/>
      <c r="AF40" s="63"/>
      <c r="AG40" s="63"/>
      <c r="AH40" s="63"/>
      <c r="AI40" s="63"/>
      <c r="AJ40" s="63"/>
      <c r="AK40" s="63"/>
      <c r="AL40" s="63"/>
      <c r="AM40" s="63"/>
    </row>
    <row r="41" spans="1:39" x14ac:dyDescent="0.2">
      <c r="A41" s="1" t="str">
        <f>IF(Stoff!$B41=0,"-",Stoff!$B41)</f>
        <v>Fenantren</v>
      </c>
      <c r="B41" s="208">
        <v>0</v>
      </c>
      <c r="C41" s="36" t="str">
        <f>IF(Fasefordeling!J41="i.r.","",Fasefordeling!J41)</f>
        <v/>
      </c>
      <c r="D41" s="36" t="str">
        <f>IF(Fasefordeling!L41="i.r.","",Fasefordeling!L41)</f>
        <v/>
      </c>
      <c r="E41" s="36">
        <f>Stoff!Q41*(('1a. Stedsspesifikk'!$D$15^(10/3))/('1a. Stedsspesifikk'!$D$18^2))</f>
        <v>1.0526463857566316E-4</v>
      </c>
      <c r="F41" s="36">
        <f>Stoff!Q41*(('1a. Stedsspesifikk'!$D$30^(10/3))/('1a. Stedsspesifikk'!$D$29^2))</f>
        <v>2.4931449302546235E-4</v>
      </c>
      <c r="G41" s="36">
        <f>('1a. Stedsspesifikk'!$D$23+'1a. Stedsspesifikk'!$D$28)/(('1a. Stedsspesifikk'!$D$23/E41)+('1a. Stedsspesifikk'!$D$28/F41))</f>
        <v>1.2077122713193786E-4</v>
      </c>
      <c r="H41" s="36" t="str">
        <f>IF(C41="","",-G41*((B41-C41)/('1a. Stedsspesifikk'!$C$28+'1a. Stedsspesifikk'!$C$23)))</f>
        <v/>
      </c>
      <c r="I41" s="36" t="str">
        <f>IF(D41="","",-G41*((B41-D41)/('1a. Stedsspesifikk'!$C$28+'1a. Stedsspesifikk'!$C$23)))</f>
        <v/>
      </c>
      <c r="J41" s="36">
        <f>'1a. Stedsspesifikk'!$D$27/(('1a. Stedsspesifikk'!$D$23/('1a. Stedsspesifikk'!$D$24/'1a. Stedsspesifikk'!$D$26))+('1a. Stedsspesifikk'!$D$28/('1a. Stedsspesifikk'!$D$25/'1a. Stedsspesifikk'!$D$26)))</f>
        <v>1.6666083353749285E-6</v>
      </c>
      <c r="K41" s="36" t="str">
        <f t="shared" si="0"/>
        <v/>
      </c>
      <c r="L41" s="36" t="str">
        <f t="shared" si="1"/>
        <v/>
      </c>
      <c r="M41" s="36" t="str">
        <f t="shared" si="2"/>
        <v/>
      </c>
      <c r="N41" s="36" t="str">
        <f t="shared" si="3"/>
        <v/>
      </c>
      <c r="O41" s="36" t="str">
        <f>IF(C41="","",(M41*'1a. Stedsspesifikk'!$D$21)/('1a. Stedsspesifikk'!$D$20*('1a. Stedsspesifikk'!$D$22/24)))</f>
        <v/>
      </c>
      <c r="P41" s="53" t="str">
        <f>IF('1f. Kons. inneluft'!D43&gt;0,'1f. Kons. inneluft'!D43,O41)</f>
        <v/>
      </c>
      <c r="Q41" s="36" t="str">
        <f>IF(D41="","",(N41*'1a. Stedsspesifikk'!$D$21)/('1a. Stedsspesifikk'!$D$20*('1a. Stedsspesifikk'!$D$22/24)))</f>
        <v/>
      </c>
      <c r="R41" s="53" t="str">
        <f>IF('1f. Kons. inneluft'!E43&gt;0,'1f. Kons. inneluft'!E43,Q41)</f>
        <v/>
      </c>
      <c r="S41" s="63"/>
      <c r="T41" s="63"/>
      <c r="U41" s="63"/>
      <c r="V41" s="63"/>
      <c r="W41" s="63"/>
      <c r="X41" s="63"/>
      <c r="Y41" s="63"/>
      <c r="Z41" s="63"/>
      <c r="AA41" s="63"/>
      <c r="AB41" s="63"/>
      <c r="AC41" s="63"/>
      <c r="AD41" s="63"/>
      <c r="AE41" s="63"/>
      <c r="AF41" s="63"/>
      <c r="AG41" s="63"/>
      <c r="AH41" s="63"/>
      <c r="AI41" s="63"/>
      <c r="AJ41" s="63"/>
      <c r="AK41" s="63"/>
      <c r="AL41" s="63"/>
      <c r="AM41" s="63"/>
    </row>
    <row r="42" spans="1:39" x14ac:dyDescent="0.2">
      <c r="A42" s="1" t="str">
        <f>IF(Stoff!$B42=0,"-",Stoff!$B42)</f>
        <v>Antracen</v>
      </c>
      <c r="B42" s="208">
        <v>0</v>
      </c>
      <c r="C42" s="36" t="str">
        <f>IF(Fasefordeling!J42="i.r.","",Fasefordeling!J42)</f>
        <v/>
      </c>
      <c r="D42" s="36" t="str">
        <f>IF(Fasefordeling!L42="i.r.","",Fasefordeling!L42)</f>
        <v/>
      </c>
      <c r="E42" s="36">
        <f>Stoff!Q42*(('1a. Stedsspesifikk'!$D$15^(10/3))/('1a. Stedsspesifikk'!$D$18^2))</f>
        <v>3.4105742898514864E-4</v>
      </c>
      <c r="F42" s="36">
        <f>Stoff!Q42*(('1a. Stedsspesifikk'!$D$30^(10/3))/('1a. Stedsspesifikk'!$D$29^2))</f>
        <v>8.0777895740249798E-4</v>
      </c>
      <c r="G42" s="36">
        <f>('1a. Stedsspesifikk'!$D$23+'1a. Stedsspesifikk'!$D$28)/(('1a. Stedsspesifikk'!$D$23/E42)+('1a. Stedsspesifikk'!$D$28/F42))</f>
        <v>3.9129877590747861E-4</v>
      </c>
      <c r="H42" s="36" t="str">
        <f>IF(C42="","",-G42*((B42-C42)/('1a. Stedsspesifikk'!$C$28+'1a. Stedsspesifikk'!$C$23)))</f>
        <v/>
      </c>
      <c r="I42" s="36" t="str">
        <f>IF(D42="","",-G42*((B42-D42)/('1a. Stedsspesifikk'!$C$28+'1a. Stedsspesifikk'!$C$23)))</f>
        <v/>
      </c>
      <c r="J42" s="36">
        <f>'1a. Stedsspesifikk'!$D$27/(('1a. Stedsspesifikk'!$D$23/('1a. Stedsspesifikk'!$D$24/'1a. Stedsspesifikk'!$D$26))+('1a. Stedsspesifikk'!$D$28/('1a. Stedsspesifikk'!$D$25/'1a. Stedsspesifikk'!$D$26)))</f>
        <v>1.6666083353749285E-6</v>
      </c>
      <c r="K42" s="36" t="str">
        <f t="shared" si="0"/>
        <v/>
      </c>
      <c r="L42" s="36" t="str">
        <f t="shared" si="1"/>
        <v/>
      </c>
      <c r="M42" s="36" t="str">
        <f t="shared" si="2"/>
        <v/>
      </c>
      <c r="N42" s="36" t="str">
        <f t="shared" si="3"/>
        <v/>
      </c>
      <c r="O42" s="36" t="str">
        <f>IF(C42="","",(M42*'1a. Stedsspesifikk'!$D$21)/('1a. Stedsspesifikk'!$D$20*('1a. Stedsspesifikk'!$D$22/24)))</f>
        <v/>
      </c>
      <c r="P42" s="53" t="str">
        <f>IF('1f. Kons. inneluft'!D44&gt;0,'1f. Kons. inneluft'!D44,O42)</f>
        <v/>
      </c>
      <c r="Q42" s="36" t="str">
        <f>IF(D42="","",(N42*'1a. Stedsspesifikk'!$D$21)/('1a. Stedsspesifikk'!$D$20*('1a. Stedsspesifikk'!$D$22/24)))</f>
        <v/>
      </c>
      <c r="R42" s="53" t="str">
        <f>IF('1f. Kons. inneluft'!E44&gt;0,'1f. Kons. inneluft'!E44,Q42)</f>
        <v/>
      </c>
      <c r="S42" s="63"/>
      <c r="T42" s="63"/>
      <c r="U42" s="63"/>
      <c r="V42" s="63"/>
      <c r="W42" s="63"/>
      <c r="X42" s="63"/>
      <c r="Y42" s="63"/>
      <c r="Z42" s="63"/>
      <c r="AA42" s="63"/>
      <c r="AB42" s="63"/>
      <c r="AC42" s="63"/>
      <c r="AD42" s="63"/>
      <c r="AE42" s="63"/>
      <c r="AF42" s="63"/>
      <c r="AG42" s="63"/>
      <c r="AH42" s="63"/>
      <c r="AI42" s="63"/>
      <c r="AJ42" s="63"/>
      <c r="AK42" s="63"/>
      <c r="AL42" s="63"/>
      <c r="AM42" s="63"/>
    </row>
    <row r="43" spans="1:39" x14ac:dyDescent="0.2">
      <c r="A43" s="1" t="str">
        <f>IF(Stoff!$B43=0,"-",Stoff!$B43)</f>
        <v>Fluoren</v>
      </c>
      <c r="B43" s="208">
        <v>0</v>
      </c>
      <c r="C43" s="36" t="str">
        <f>IF(Fasefordeling!J43="i.r.","",Fasefordeling!J43)</f>
        <v/>
      </c>
      <c r="D43" s="36" t="str">
        <f>IF(Fasefordeling!L43="i.r.","",Fasefordeling!L43)</f>
        <v/>
      </c>
      <c r="E43" s="36">
        <f>Stoff!Q43*(('1a. Stedsspesifikk'!$D$15^(10/3))/('1a. Stedsspesifikk'!$D$18^2))</f>
        <v>1.0526463857566316E-4</v>
      </c>
      <c r="F43" s="36">
        <f>Stoff!Q43*(('1a. Stedsspesifikk'!$D$30^(10/3))/('1a. Stedsspesifikk'!$D$29^2))</f>
        <v>2.4931449302546235E-4</v>
      </c>
      <c r="G43" s="36">
        <f>('1a. Stedsspesifikk'!$D$23+'1a. Stedsspesifikk'!$D$28)/(('1a. Stedsspesifikk'!$D$23/E43)+('1a. Stedsspesifikk'!$D$28/F43))</f>
        <v>1.2077122713193786E-4</v>
      </c>
      <c r="H43" s="36" t="str">
        <f>IF(C43="","",-G43*((B43-C43)/('1a. Stedsspesifikk'!$C$28+'1a. Stedsspesifikk'!$C$23)))</f>
        <v/>
      </c>
      <c r="I43" s="36" t="str">
        <f>IF(D43="","",-G43*((B43-D43)/('1a. Stedsspesifikk'!$C$28+'1a. Stedsspesifikk'!$C$23)))</f>
        <v/>
      </c>
      <c r="J43" s="36">
        <f>'1a. Stedsspesifikk'!$D$27/(('1a. Stedsspesifikk'!$D$23/('1a. Stedsspesifikk'!$D$24/'1a. Stedsspesifikk'!$D$26))+('1a. Stedsspesifikk'!$D$28/('1a. Stedsspesifikk'!$D$25/'1a. Stedsspesifikk'!$D$26)))</f>
        <v>1.6666083353749285E-6</v>
      </c>
      <c r="K43" s="36" t="str">
        <f t="shared" si="0"/>
        <v/>
      </c>
      <c r="L43" s="36" t="str">
        <f t="shared" si="1"/>
        <v/>
      </c>
      <c r="M43" s="36" t="str">
        <f t="shared" si="2"/>
        <v/>
      </c>
      <c r="N43" s="36" t="str">
        <f t="shared" si="3"/>
        <v/>
      </c>
      <c r="O43" s="36" t="str">
        <f>IF(C43="","",(M43*'1a. Stedsspesifikk'!$D$21)/('1a. Stedsspesifikk'!$D$20*('1a. Stedsspesifikk'!$D$22/24)))</f>
        <v/>
      </c>
      <c r="P43" s="53" t="str">
        <f>IF('1f. Kons. inneluft'!D45&gt;0,'1f. Kons. inneluft'!D45,O43)</f>
        <v/>
      </c>
      <c r="Q43" s="36" t="str">
        <f>IF(D43="","",(N43*'1a. Stedsspesifikk'!$D$21)/('1a. Stedsspesifikk'!$D$20*('1a. Stedsspesifikk'!$D$22/24)))</f>
        <v/>
      </c>
      <c r="R43" s="53" t="str">
        <f>IF('1f. Kons. inneluft'!E45&gt;0,'1f. Kons. inneluft'!E45,Q43)</f>
        <v/>
      </c>
      <c r="S43" s="63"/>
      <c r="T43" s="63"/>
      <c r="U43" s="63"/>
      <c r="V43" s="63"/>
      <c r="W43" s="63"/>
      <c r="X43" s="63"/>
      <c r="Y43" s="63"/>
      <c r="Z43" s="63"/>
      <c r="AA43" s="63"/>
      <c r="AB43" s="63"/>
      <c r="AC43" s="63"/>
      <c r="AD43" s="63"/>
      <c r="AE43" s="63"/>
      <c r="AF43" s="63"/>
      <c r="AG43" s="63"/>
      <c r="AH43" s="63"/>
      <c r="AI43" s="63"/>
      <c r="AJ43" s="63"/>
      <c r="AK43" s="63"/>
      <c r="AL43" s="63"/>
      <c r="AM43" s="63"/>
    </row>
    <row r="44" spans="1:39" x14ac:dyDescent="0.2">
      <c r="A44" s="1" t="str">
        <f>IF(Stoff!$B44=0,"-",Stoff!$B44)</f>
        <v>Fluoranten</v>
      </c>
      <c r="B44" s="208">
        <v>0</v>
      </c>
      <c r="C44" s="36" t="str">
        <f>IF(Fasefordeling!J44="i.r.","",Fasefordeling!J44)</f>
        <v/>
      </c>
      <c r="D44" s="36" t="str">
        <f>IF(Fasefordeling!L44="i.r.","",Fasefordeling!L44)</f>
        <v/>
      </c>
      <c r="E44" s="36">
        <f>Stoff!Q44*(('1a. Stedsspesifikk'!$D$15^(10/3))/('1a. Stedsspesifikk'!$D$18^2))</f>
        <v>1.0526463857566316E-4</v>
      </c>
      <c r="F44" s="36">
        <f>Stoff!Q44*(('1a. Stedsspesifikk'!$D$30^(10/3))/('1a. Stedsspesifikk'!$D$29^2))</f>
        <v>2.4931449302546235E-4</v>
      </c>
      <c r="G44" s="36">
        <f>('1a. Stedsspesifikk'!$D$23+'1a. Stedsspesifikk'!$D$28)/(('1a. Stedsspesifikk'!$D$23/E44)+('1a. Stedsspesifikk'!$D$28/F44))</f>
        <v>1.2077122713193786E-4</v>
      </c>
      <c r="H44" s="36" t="str">
        <f>IF(C44="","",-G44*((B44-C44)/('1a. Stedsspesifikk'!$C$28+'1a. Stedsspesifikk'!$C$23)))</f>
        <v/>
      </c>
      <c r="I44" s="36" t="str">
        <f>IF(D44="","",-G44*((B44-D44)/('1a. Stedsspesifikk'!$C$28+'1a. Stedsspesifikk'!$C$23)))</f>
        <v/>
      </c>
      <c r="J44" s="36">
        <f>'1a. Stedsspesifikk'!$D$27/(('1a. Stedsspesifikk'!$D$23/('1a. Stedsspesifikk'!$D$24/'1a. Stedsspesifikk'!$D$26))+('1a. Stedsspesifikk'!$D$28/('1a. Stedsspesifikk'!$D$25/'1a. Stedsspesifikk'!$D$26)))</f>
        <v>1.6666083353749285E-6</v>
      </c>
      <c r="K44" s="36" t="str">
        <f t="shared" si="0"/>
        <v/>
      </c>
      <c r="L44" s="36" t="str">
        <f t="shared" si="1"/>
        <v/>
      </c>
      <c r="M44" s="36" t="str">
        <f t="shared" si="2"/>
        <v/>
      </c>
      <c r="N44" s="36" t="str">
        <f t="shared" si="3"/>
        <v/>
      </c>
      <c r="O44" s="36" t="str">
        <f>IF(C44="","",(M44*'1a. Stedsspesifikk'!$D$21)/('1a. Stedsspesifikk'!$D$20*('1a. Stedsspesifikk'!$D$22/24)))</f>
        <v/>
      </c>
      <c r="P44" s="53" t="str">
        <f>IF('1f. Kons. inneluft'!D46&gt;0,'1f. Kons. inneluft'!D46,O44)</f>
        <v/>
      </c>
      <c r="Q44" s="36" t="str">
        <f>IF(D44="","",(N44*'1a. Stedsspesifikk'!$D$21)/('1a. Stedsspesifikk'!$D$20*('1a. Stedsspesifikk'!$D$22/24)))</f>
        <v/>
      </c>
      <c r="R44" s="53" t="str">
        <f>IF('1f. Kons. inneluft'!E46&gt;0,'1f. Kons. inneluft'!E46,Q44)</f>
        <v/>
      </c>
      <c r="S44" s="63"/>
      <c r="T44" s="63"/>
      <c r="U44" s="63"/>
      <c r="V44" s="63"/>
      <c r="W44" s="63"/>
      <c r="X44" s="63"/>
      <c r="Y44" s="63"/>
      <c r="Z44" s="63"/>
      <c r="AA44" s="63"/>
      <c r="AB44" s="63"/>
      <c r="AC44" s="63"/>
      <c r="AD44" s="63"/>
      <c r="AE44" s="63"/>
      <c r="AF44" s="63"/>
      <c r="AG44" s="63"/>
      <c r="AH44" s="63"/>
      <c r="AI44" s="63"/>
      <c r="AJ44" s="63"/>
      <c r="AK44" s="63"/>
      <c r="AL44" s="63"/>
      <c r="AM44" s="63"/>
    </row>
    <row r="45" spans="1:39" x14ac:dyDescent="0.2">
      <c r="A45" s="1" t="str">
        <f>IF(Stoff!$B45=0,"-",Stoff!$B45)</f>
        <v>Pyrene</v>
      </c>
      <c r="B45" s="208">
        <v>0</v>
      </c>
      <c r="C45" s="36" t="str">
        <f>IF(Fasefordeling!J45="i.r.","",Fasefordeling!J45)</f>
        <v/>
      </c>
      <c r="D45" s="36" t="str">
        <f>IF(Fasefordeling!L45="i.r.","",Fasefordeling!L45)</f>
        <v/>
      </c>
      <c r="E45" s="36">
        <f>Stoff!Q45*(('1a. Stedsspesifikk'!$D$15^(10/3))/('1a. Stedsspesifikk'!$D$18^2))</f>
        <v>2.863198169258038E-4</v>
      </c>
      <c r="F45" s="36">
        <f>Stoff!Q45*(('1a. Stedsspesifikk'!$D$30^(10/3))/('1a. Stedsspesifikk'!$D$29^2))</f>
        <v>6.7813542102925753E-4</v>
      </c>
      <c r="G45" s="36">
        <f>('1a. Stedsspesifikk'!$D$23+'1a. Stedsspesifikk'!$D$28)/(('1a. Stedsspesifikk'!$D$23/E45)+('1a. Stedsspesifikk'!$D$28/F45))</f>
        <v>3.2849773779887101E-4</v>
      </c>
      <c r="H45" s="36" t="str">
        <f>IF(C45="","",-G45*((B45-C45)/('1a. Stedsspesifikk'!$C$28+'1a. Stedsspesifikk'!$C$23)))</f>
        <v/>
      </c>
      <c r="I45" s="36" t="str">
        <f>IF(D45="","",-G45*((B45-D45)/('1a. Stedsspesifikk'!$C$28+'1a. Stedsspesifikk'!$C$23)))</f>
        <v/>
      </c>
      <c r="J45" s="36">
        <f>'1a. Stedsspesifikk'!$D$27/(('1a. Stedsspesifikk'!$D$23/('1a. Stedsspesifikk'!$D$24/'1a. Stedsspesifikk'!$D$26))+('1a. Stedsspesifikk'!$D$28/('1a. Stedsspesifikk'!$D$25/'1a. Stedsspesifikk'!$D$26)))</f>
        <v>1.6666083353749285E-6</v>
      </c>
      <c r="K45" s="36" t="str">
        <f t="shared" si="0"/>
        <v/>
      </c>
      <c r="L45" s="36" t="str">
        <f t="shared" si="1"/>
        <v/>
      </c>
      <c r="M45" s="36" t="str">
        <f t="shared" si="2"/>
        <v/>
      </c>
      <c r="N45" s="36" t="str">
        <f t="shared" si="3"/>
        <v/>
      </c>
      <c r="O45" s="36" t="str">
        <f>IF(C45="","",(M45*'1a. Stedsspesifikk'!$D$21)/('1a. Stedsspesifikk'!$D$20*('1a. Stedsspesifikk'!$D$22/24)))</f>
        <v/>
      </c>
      <c r="P45" s="53" t="str">
        <f>IF('1f. Kons. inneluft'!D47&gt;0,'1f. Kons. inneluft'!D47,O45)</f>
        <v/>
      </c>
      <c r="Q45" s="36" t="str">
        <f>IF(D45="","",(N45*'1a. Stedsspesifikk'!$D$21)/('1a. Stedsspesifikk'!$D$20*('1a. Stedsspesifikk'!$D$22/24)))</f>
        <v/>
      </c>
      <c r="R45" s="53" t="str">
        <f>IF('1f. Kons. inneluft'!E47&gt;0,'1f. Kons. inneluft'!E47,Q45)</f>
        <v/>
      </c>
      <c r="S45" s="63"/>
      <c r="T45" s="63"/>
      <c r="U45" s="63"/>
      <c r="V45" s="63"/>
      <c r="W45" s="63"/>
      <c r="X45" s="63"/>
      <c r="Y45" s="63"/>
      <c r="Z45" s="63"/>
      <c r="AA45" s="63"/>
      <c r="AB45" s="63"/>
      <c r="AC45" s="63"/>
      <c r="AD45" s="63"/>
      <c r="AE45" s="63"/>
      <c r="AF45" s="63"/>
      <c r="AG45" s="63"/>
      <c r="AH45" s="63"/>
      <c r="AI45" s="63"/>
      <c r="AJ45" s="63"/>
      <c r="AK45" s="63"/>
      <c r="AL45" s="63"/>
      <c r="AM45" s="63"/>
    </row>
    <row r="46" spans="1:39" x14ac:dyDescent="0.2">
      <c r="A46" s="1" t="str">
        <f>IF(Stoff!$B46=0,"-",Stoff!$B46)</f>
        <v>Benzo(a)antracen</v>
      </c>
      <c r="B46" s="208">
        <v>0</v>
      </c>
      <c r="C46" s="36" t="str">
        <f>IF(Fasefordeling!J46="i.r.","",Fasefordeling!J46)</f>
        <v/>
      </c>
      <c r="D46" s="36" t="str">
        <f>IF(Fasefordeling!L46="i.r.","",Fasefordeling!L46)</f>
        <v/>
      </c>
      <c r="E46" s="36">
        <f>Stoff!Q46*(('1a. Stedsspesifikk'!$D$15^(10/3))/('1a. Stedsspesifikk'!$D$18^2))</f>
        <v>1.0526463857566316E-4</v>
      </c>
      <c r="F46" s="36">
        <f>Stoff!Q46*(('1a. Stedsspesifikk'!$D$30^(10/3))/('1a. Stedsspesifikk'!$D$29^2))</f>
        <v>2.4931449302546235E-4</v>
      </c>
      <c r="G46" s="36">
        <f>('1a. Stedsspesifikk'!$D$23+'1a. Stedsspesifikk'!$D$28)/(('1a. Stedsspesifikk'!$D$23/E46)+('1a. Stedsspesifikk'!$D$28/F46))</f>
        <v>1.2077122713193786E-4</v>
      </c>
      <c r="H46" s="36" t="str">
        <f>IF(C46="","",-G46*((B46-C46)/('1a. Stedsspesifikk'!$C$28+'1a. Stedsspesifikk'!$C$23)))</f>
        <v/>
      </c>
      <c r="I46" s="36" t="str">
        <f>IF(D46="","",-G46*((B46-D46)/('1a. Stedsspesifikk'!$C$28+'1a. Stedsspesifikk'!$C$23)))</f>
        <v/>
      </c>
      <c r="J46" s="36">
        <f>'1a. Stedsspesifikk'!$D$27/(('1a. Stedsspesifikk'!$D$23/('1a. Stedsspesifikk'!$D$24/'1a. Stedsspesifikk'!$D$26))+('1a. Stedsspesifikk'!$D$28/('1a. Stedsspesifikk'!$D$25/'1a. Stedsspesifikk'!$D$26)))</f>
        <v>1.6666083353749285E-6</v>
      </c>
      <c r="K46" s="36" t="str">
        <f t="shared" si="0"/>
        <v/>
      </c>
      <c r="L46" s="36" t="str">
        <f t="shared" si="1"/>
        <v/>
      </c>
      <c r="M46" s="36" t="str">
        <f t="shared" si="2"/>
        <v/>
      </c>
      <c r="N46" s="36" t="str">
        <f t="shared" si="3"/>
        <v/>
      </c>
      <c r="O46" s="36" t="str">
        <f>IF(C46="","",(M46*'1a. Stedsspesifikk'!$D$21)/('1a. Stedsspesifikk'!$D$20*('1a. Stedsspesifikk'!$D$22/24)))</f>
        <v/>
      </c>
      <c r="P46" s="53" t="str">
        <f>IF('1f. Kons. inneluft'!D48&gt;0,'1f. Kons. inneluft'!D48,O46)</f>
        <v/>
      </c>
      <c r="Q46" s="36" t="str">
        <f>IF(D46="","",(N46*'1a. Stedsspesifikk'!$D$21)/('1a. Stedsspesifikk'!$D$20*('1a. Stedsspesifikk'!$D$22/24)))</f>
        <v/>
      </c>
      <c r="R46" s="53" t="str">
        <f>IF('1f. Kons. inneluft'!E48&gt;0,'1f. Kons. inneluft'!E48,Q46)</f>
        <v/>
      </c>
      <c r="S46" s="63"/>
      <c r="T46" s="63"/>
      <c r="U46" s="63"/>
      <c r="V46" s="63"/>
      <c r="W46" s="63"/>
      <c r="X46" s="63"/>
      <c r="Y46" s="63"/>
      <c r="Z46" s="63"/>
      <c r="AA46" s="63"/>
      <c r="AB46" s="63"/>
      <c r="AC46" s="63"/>
      <c r="AD46" s="63"/>
      <c r="AE46" s="63"/>
      <c r="AF46" s="63"/>
      <c r="AG46" s="63"/>
      <c r="AH46" s="63"/>
      <c r="AI46" s="63"/>
      <c r="AJ46" s="63"/>
      <c r="AK46" s="63"/>
      <c r="AL46" s="63"/>
      <c r="AM46" s="63"/>
    </row>
    <row r="47" spans="1:39" x14ac:dyDescent="0.2">
      <c r="A47" s="1" t="str">
        <f>IF(Stoff!$B47=0,"-",Stoff!$B47)</f>
        <v>Krysen</v>
      </c>
      <c r="B47" s="208">
        <v>0</v>
      </c>
      <c r="C47" s="36" t="str">
        <f>IF(Fasefordeling!J47="i.r.","",Fasefordeling!J47)</f>
        <v/>
      </c>
      <c r="D47" s="36" t="str">
        <f>IF(Fasefordeling!L47="i.r.","",Fasefordeling!L47)</f>
        <v/>
      </c>
      <c r="E47" s="36">
        <f>Stoff!Q47*(('1a. Stedsspesifikk'!$D$15^(10/3))/('1a. Stedsspesifikk'!$D$18^2))</f>
        <v>1.0526463857566316E-4</v>
      </c>
      <c r="F47" s="36">
        <f>Stoff!Q47*(('1a. Stedsspesifikk'!$D$30^(10/3))/('1a. Stedsspesifikk'!$D$29^2))</f>
        <v>2.4931449302546235E-4</v>
      </c>
      <c r="G47" s="36">
        <f>('1a. Stedsspesifikk'!$D$23+'1a. Stedsspesifikk'!$D$28)/(('1a. Stedsspesifikk'!$D$23/E47)+('1a. Stedsspesifikk'!$D$28/F47))</f>
        <v>1.2077122713193786E-4</v>
      </c>
      <c r="H47" s="36" t="str">
        <f>IF(C47="","",-G47*((B47-C47)/('1a. Stedsspesifikk'!$C$28+'1a. Stedsspesifikk'!$C$23)))</f>
        <v/>
      </c>
      <c r="I47" s="36" t="str">
        <f>IF(D47="","",-G47*((B47-D47)/('1a. Stedsspesifikk'!$C$28+'1a. Stedsspesifikk'!$C$23)))</f>
        <v/>
      </c>
      <c r="J47" s="36">
        <f>'1a. Stedsspesifikk'!$D$27/(('1a. Stedsspesifikk'!$D$23/('1a. Stedsspesifikk'!$D$24/'1a. Stedsspesifikk'!$D$26))+('1a. Stedsspesifikk'!$D$28/('1a. Stedsspesifikk'!$D$25/'1a. Stedsspesifikk'!$D$26)))</f>
        <v>1.6666083353749285E-6</v>
      </c>
      <c r="K47" s="36" t="str">
        <f t="shared" si="0"/>
        <v/>
      </c>
      <c r="L47" s="36" t="str">
        <f t="shared" si="1"/>
        <v/>
      </c>
      <c r="M47" s="36" t="str">
        <f t="shared" si="2"/>
        <v/>
      </c>
      <c r="N47" s="36" t="str">
        <f t="shared" si="3"/>
        <v/>
      </c>
      <c r="O47" s="36" t="str">
        <f>IF(C47="","",(M47*'1a. Stedsspesifikk'!$D$21)/('1a. Stedsspesifikk'!$D$20*('1a. Stedsspesifikk'!$D$22/24)))</f>
        <v/>
      </c>
      <c r="P47" s="53" t="str">
        <f>IF('1f. Kons. inneluft'!D49&gt;0,'1f. Kons. inneluft'!D49,O47)</f>
        <v/>
      </c>
      <c r="Q47" s="36" t="str">
        <f>IF(D47="","",(N47*'1a. Stedsspesifikk'!$D$21)/('1a. Stedsspesifikk'!$D$20*('1a. Stedsspesifikk'!$D$22/24)))</f>
        <v/>
      </c>
      <c r="R47" s="53" t="str">
        <f>IF('1f. Kons. inneluft'!E49&gt;0,'1f. Kons. inneluft'!E49,Q47)</f>
        <v/>
      </c>
      <c r="S47" s="63"/>
      <c r="T47" s="63"/>
      <c r="U47" s="63"/>
      <c r="V47" s="63"/>
      <c r="W47" s="63"/>
      <c r="X47" s="63"/>
      <c r="Y47" s="63"/>
      <c r="Z47" s="63"/>
      <c r="AA47" s="63"/>
      <c r="AB47" s="63"/>
      <c r="AC47" s="63"/>
      <c r="AD47" s="63"/>
      <c r="AE47" s="63"/>
      <c r="AF47" s="63"/>
      <c r="AG47" s="63"/>
      <c r="AH47" s="63"/>
      <c r="AI47" s="63"/>
      <c r="AJ47" s="63"/>
      <c r="AK47" s="63"/>
      <c r="AL47" s="63"/>
      <c r="AM47" s="63"/>
    </row>
    <row r="48" spans="1:39" x14ac:dyDescent="0.2">
      <c r="A48" s="1" t="str">
        <f>IF(Stoff!$B48=0,"-",Stoff!$B48)</f>
        <v>Benzo(b)fluoranten</v>
      </c>
      <c r="B48" s="208">
        <v>0</v>
      </c>
      <c r="C48" s="36" t="str">
        <f>IF(Fasefordeling!J48="i.r.","",Fasefordeling!J48)</f>
        <v/>
      </c>
      <c r="D48" s="36" t="str">
        <f>IF(Fasefordeling!L48="i.r.","",Fasefordeling!L48)</f>
        <v/>
      </c>
      <c r="E48" s="36">
        <f>Stoff!Q48*(('1a. Stedsspesifikk'!$D$15^(10/3))/('1a. Stedsspesifikk'!$D$18^2))</f>
        <v>1.0526463857566316E-4</v>
      </c>
      <c r="F48" s="36">
        <f>Stoff!Q48*(('1a. Stedsspesifikk'!$D$30^(10/3))/('1a. Stedsspesifikk'!$D$29^2))</f>
        <v>2.4931449302546235E-4</v>
      </c>
      <c r="G48" s="36">
        <f>('1a. Stedsspesifikk'!$D$23+'1a. Stedsspesifikk'!$D$28)/(('1a. Stedsspesifikk'!$D$23/E48)+('1a. Stedsspesifikk'!$D$28/F48))</f>
        <v>1.2077122713193786E-4</v>
      </c>
      <c r="H48" s="36" t="str">
        <f>IF(C48="","",-G48*((B48-C48)/('1a. Stedsspesifikk'!$C$28+'1a. Stedsspesifikk'!$C$23)))</f>
        <v/>
      </c>
      <c r="I48" s="36" t="str">
        <f>IF(D48="","",-G48*((B48-D48)/('1a. Stedsspesifikk'!$C$28+'1a. Stedsspesifikk'!$C$23)))</f>
        <v/>
      </c>
      <c r="J48" s="36">
        <f>'1a. Stedsspesifikk'!$D$27/(('1a. Stedsspesifikk'!$D$23/('1a. Stedsspesifikk'!$D$24/'1a. Stedsspesifikk'!$D$26))+('1a. Stedsspesifikk'!$D$28/('1a. Stedsspesifikk'!$D$25/'1a. Stedsspesifikk'!$D$26)))</f>
        <v>1.6666083353749285E-6</v>
      </c>
      <c r="K48" s="36" t="str">
        <f t="shared" si="0"/>
        <v/>
      </c>
      <c r="L48" s="36" t="str">
        <f t="shared" si="1"/>
        <v/>
      </c>
      <c r="M48" s="36" t="str">
        <f t="shared" si="2"/>
        <v/>
      </c>
      <c r="N48" s="36" t="str">
        <f t="shared" si="3"/>
        <v/>
      </c>
      <c r="O48" s="36" t="str">
        <f>IF(C48="","",(M48*'1a. Stedsspesifikk'!$D$21)/('1a. Stedsspesifikk'!$D$20*('1a. Stedsspesifikk'!$D$22/24)))</f>
        <v/>
      </c>
      <c r="P48" s="53" t="str">
        <f>IF('1f. Kons. inneluft'!D50&gt;0,'1f. Kons. inneluft'!D50,O48)</f>
        <v/>
      </c>
      <c r="Q48" s="36" t="str">
        <f>IF(D48="","",(N48*'1a. Stedsspesifikk'!$D$21)/('1a. Stedsspesifikk'!$D$20*('1a. Stedsspesifikk'!$D$22/24)))</f>
        <v/>
      </c>
      <c r="R48" s="53" t="str">
        <f>IF('1f. Kons. inneluft'!E50&gt;0,'1f. Kons. inneluft'!E50,Q48)</f>
        <v/>
      </c>
      <c r="S48" s="63"/>
      <c r="T48" s="63"/>
      <c r="U48" s="63"/>
      <c r="V48" s="63"/>
      <c r="W48" s="63"/>
      <c r="X48" s="63"/>
      <c r="Y48" s="63"/>
      <c r="Z48" s="63"/>
      <c r="AA48" s="63"/>
      <c r="AB48" s="63"/>
      <c r="AC48" s="63"/>
      <c r="AD48" s="63"/>
      <c r="AE48" s="63"/>
      <c r="AF48" s="63"/>
      <c r="AG48" s="63"/>
      <c r="AH48" s="63"/>
      <c r="AI48" s="63"/>
      <c r="AJ48" s="63"/>
      <c r="AK48" s="63"/>
      <c r="AL48" s="63"/>
      <c r="AM48" s="63"/>
    </row>
    <row r="49" spans="1:39" x14ac:dyDescent="0.2">
      <c r="A49" s="1" t="str">
        <f>IF(Stoff!$B49=0,"-",Stoff!$B49)</f>
        <v>Benzo(k)fluoranten</v>
      </c>
      <c r="B49" s="208">
        <v>0</v>
      </c>
      <c r="C49" s="36" t="str">
        <f>IF(Fasefordeling!J49="i.r.","",Fasefordeling!J49)</f>
        <v/>
      </c>
      <c r="D49" s="36" t="str">
        <f>IF(Fasefordeling!L49="i.r.","",Fasefordeling!L49)</f>
        <v/>
      </c>
      <c r="E49" s="36">
        <f>Stoff!Q49*(('1a. Stedsspesifikk'!$D$15^(10/3))/('1a. Stedsspesifikk'!$D$18^2))</f>
        <v>1.0526463857566316E-4</v>
      </c>
      <c r="F49" s="36">
        <f>Stoff!Q49*(('1a. Stedsspesifikk'!$D$30^(10/3))/('1a. Stedsspesifikk'!$D$29^2))</f>
        <v>2.4931449302546235E-4</v>
      </c>
      <c r="G49" s="36">
        <f>('1a. Stedsspesifikk'!$D$23+'1a. Stedsspesifikk'!$D$28)/(('1a. Stedsspesifikk'!$D$23/E49)+('1a. Stedsspesifikk'!$D$28/F49))</f>
        <v>1.2077122713193786E-4</v>
      </c>
      <c r="H49" s="36" t="str">
        <f>IF(C49="","",-G49*((B49-C49)/('1a. Stedsspesifikk'!$C$28+'1a. Stedsspesifikk'!$C$23)))</f>
        <v/>
      </c>
      <c r="I49" s="36" t="str">
        <f>IF(D49="","",-G49*((B49-D49)/('1a. Stedsspesifikk'!$C$28+'1a. Stedsspesifikk'!$C$23)))</f>
        <v/>
      </c>
      <c r="J49" s="36">
        <f>'1a. Stedsspesifikk'!$D$27/(('1a. Stedsspesifikk'!$D$23/('1a. Stedsspesifikk'!$D$24/'1a. Stedsspesifikk'!$D$26))+('1a. Stedsspesifikk'!$D$28/('1a. Stedsspesifikk'!$D$25/'1a. Stedsspesifikk'!$D$26)))</f>
        <v>1.6666083353749285E-6</v>
      </c>
      <c r="K49" s="36" t="str">
        <f t="shared" si="0"/>
        <v/>
      </c>
      <c r="L49" s="36" t="str">
        <f t="shared" si="1"/>
        <v/>
      </c>
      <c r="M49" s="36" t="str">
        <f t="shared" si="2"/>
        <v/>
      </c>
      <c r="N49" s="36" t="str">
        <f t="shared" si="3"/>
        <v/>
      </c>
      <c r="O49" s="36" t="str">
        <f>IF(C49="","",(M49*'1a. Stedsspesifikk'!$D$21)/('1a. Stedsspesifikk'!$D$20*('1a. Stedsspesifikk'!$D$22/24)))</f>
        <v/>
      </c>
      <c r="P49" s="53" t="str">
        <f>IF('1f. Kons. inneluft'!D51&gt;0,'1f. Kons. inneluft'!D51,O49)</f>
        <v/>
      </c>
      <c r="Q49" s="36" t="str">
        <f>IF(D49="","",(N49*'1a. Stedsspesifikk'!$D$21)/('1a. Stedsspesifikk'!$D$20*('1a. Stedsspesifikk'!$D$22/24)))</f>
        <v/>
      </c>
      <c r="R49" s="53" t="str">
        <f>IF('1f. Kons. inneluft'!E51&gt;0,'1f. Kons. inneluft'!E51,Q49)</f>
        <v/>
      </c>
      <c r="S49" s="63"/>
      <c r="T49" s="63"/>
      <c r="U49" s="63"/>
      <c r="V49" s="63"/>
      <c r="W49" s="63"/>
      <c r="X49" s="63"/>
      <c r="Y49" s="63"/>
      <c r="Z49" s="63"/>
      <c r="AA49" s="63"/>
      <c r="AB49" s="63"/>
      <c r="AC49" s="63"/>
      <c r="AD49" s="63"/>
      <c r="AE49" s="63"/>
      <c r="AF49" s="63"/>
      <c r="AG49" s="63"/>
      <c r="AH49" s="63"/>
      <c r="AI49" s="63"/>
      <c r="AJ49" s="63"/>
      <c r="AK49" s="63"/>
      <c r="AL49" s="63"/>
      <c r="AM49" s="63"/>
    </row>
    <row r="50" spans="1:39" x14ac:dyDescent="0.2">
      <c r="A50" s="1" t="str">
        <f>IF(Stoff!$B50=0,"-",Stoff!$B50)</f>
        <v>Benso(a)pyren</v>
      </c>
      <c r="B50" s="208">
        <v>0</v>
      </c>
      <c r="C50" s="36" t="str">
        <f>IF(Fasefordeling!J50="i.r.","",Fasefordeling!J50)</f>
        <v/>
      </c>
      <c r="D50" s="36" t="str">
        <f>IF(Fasefordeling!L50="i.r.","",Fasefordeling!L50)</f>
        <v/>
      </c>
      <c r="E50" s="36">
        <f>Stoff!Q50*(('1a. Stedsspesifikk'!$D$15^(10/3))/('1a. Stedsspesifikk'!$D$18^2))</f>
        <v>1.0526463857566316E-4</v>
      </c>
      <c r="F50" s="36">
        <f>Stoff!Q50*(('1a. Stedsspesifikk'!$D$30^(10/3))/('1a. Stedsspesifikk'!$D$29^2))</f>
        <v>2.4931449302546235E-4</v>
      </c>
      <c r="G50" s="36">
        <f>('1a. Stedsspesifikk'!$D$23+'1a. Stedsspesifikk'!$D$28)/(('1a. Stedsspesifikk'!$D$23/E50)+('1a. Stedsspesifikk'!$D$28/F50))</f>
        <v>1.2077122713193786E-4</v>
      </c>
      <c r="H50" s="36" t="str">
        <f>IF(C50="","",-G50*((B50-C50)/('1a. Stedsspesifikk'!$C$28+'1a. Stedsspesifikk'!$C$23)))</f>
        <v/>
      </c>
      <c r="I50" s="36" t="str">
        <f>IF(D50="","",-G50*((B50-D50)/('1a. Stedsspesifikk'!$C$28+'1a. Stedsspesifikk'!$C$23)))</f>
        <v/>
      </c>
      <c r="J50" s="36">
        <f>'1a. Stedsspesifikk'!$D$27/(('1a. Stedsspesifikk'!$D$23/('1a. Stedsspesifikk'!$D$24/'1a. Stedsspesifikk'!$D$26))+('1a. Stedsspesifikk'!$D$28/('1a. Stedsspesifikk'!$D$25/'1a. Stedsspesifikk'!$D$26)))</f>
        <v>1.6666083353749285E-6</v>
      </c>
      <c r="K50" s="36" t="str">
        <f t="shared" si="0"/>
        <v/>
      </c>
      <c r="L50" s="36" t="str">
        <f t="shared" si="1"/>
        <v/>
      </c>
      <c r="M50" s="36" t="str">
        <f t="shared" si="2"/>
        <v/>
      </c>
      <c r="N50" s="36" t="str">
        <f t="shared" si="3"/>
        <v/>
      </c>
      <c r="O50" s="36" t="str">
        <f>IF(C50="","",(M50*'1a. Stedsspesifikk'!$D$21)/('1a. Stedsspesifikk'!$D$20*('1a. Stedsspesifikk'!$D$22/24)))</f>
        <v/>
      </c>
      <c r="P50" s="53" t="str">
        <f>IF('1f. Kons. inneluft'!D52&gt;0,'1f. Kons. inneluft'!D52,O50)</f>
        <v/>
      </c>
      <c r="Q50" s="36" t="str">
        <f>IF(D50="","",(N50*'1a. Stedsspesifikk'!$D$21)/('1a. Stedsspesifikk'!$D$20*('1a. Stedsspesifikk'!$D$22/24)))</f>
        <v/>
      </c>
      <c r="R50" s="53" t="str">
        <f>IF('1f. Kons. inneluft'!E52&gt;0,'1f. Kons. inneluft'!E52,Q50)</f>
        <v/>
      </c>
      <c r="S50" s="63"/>
      <c r="T50" s="63"/>
      <c r="U50" s="63"/>
      <c r="V50" s="63"/>
      <c r="W50" s="63"/>
      <c r="X50" s="63"/>
      <c r="Y50" s="63"/>
      <c r="Z50" s="63"/>
      <c r="AA50" s="63"/>
      <c r="AB50" s="63"/>
      <c r="AC50" s="63"/>
      <c r="AD50" s="63"/>
      <c r="AE50" s="63"/>
      <c r="AF50" s="63"/>
      <c r="AG50" s="63"/>
      <c r="AH50" s="63"/>
      <c r="AI50" s="63"/>
      <c r="AJ50" s="63"/>
      <c r="AK50" s="63"/>
      <c r="AL50" s="63"/>
      <c r="AM50" s="63"/>
    </row>
    <row r="51" spans="1:39" x14ac:dyDescent="0.2">
      <c r="A51" s="1" t="str">
        <f>IF(Stoff!$B51=0,"-",Stoff!$B51)</f>
        <v>Indeno(1,2,3-cd)pyren</v>
      </c>
      <c r="B51" s="208">
        <v>0</v>
      </c>
      <c r="C51" s="36" t="str">
        <f>IF(Fasefordeling!J51="i.r.","",Fasefordeling!J51)</f>
        <v/>
      </c>
      <c r="D51" s="36" t="str">
        <f>IF(Fasefordeling!L51="i.r.","",Fasefordeling!L51)</f>
        <v/>
      </c>
      <c r="E51" s="36">
        <f>Stoff!Q51*(('1a. Stedsspesifikk'!$D$15^(10/3))/('1a. Stedsspesifikk'!$D$18^2))</f>
        <v>1.0526463857566316E-4</v>
      </c>
      <c r="F51" s="36">
        <f>Stoff!Q51*(('1a. Stedsspesifikk'!$D$30^(10/3))/('1a. Stedsspesifikk'!$D$29^2))</f>
        <v>2.4931449302546235E-4</v>
      </c>
      <c r="G51" s="36">
        <f>('1a. Stedsspesifikk'!$D$23+'1a. Stedsspesifikk'!$D$28)/(('1a. Stedsspesifikk'!$D$23/E51)+('1a. Stedsspesifikk'!$D$28/F51))</f>
        <v>1.2077122713193786E-4</v>
      </c>
      <c r="H51" s="36" t="str">
        <f>IF(C51="","",-G51*((B51-C51)/('1a. Stedsspesifikk'!$C$28+'1a. Stedsspesifikk'!$C$23)))</f>
        <v/>
      </c>
      <c r="I51" s="36" t="str">
        <f>IF(D51="","",-G51*((B51-D51)/('1a. Stedsspesifikk'!$C$28+'1a. Stedsspesifikk'!$C$23)))</f>
        <v/>
      </c>
      <c r="J51" s="36">
        <f>'1a. Stedsspesifikk'!$D$27/(('1a. Stedsspesifikk'!$D$23/('1a. Stedsspesifikk'!$D$24/'1a. Stedsspesifikk'!$D$26))+('1a. Stedsspesifikk'!$D$28/('1a. Stedsspesifikk'!$D$25/'1a. Stedsspesifikk'!$D$26)))</f>
        <v>1.6666083353749285E-6</v>
      </c>
      <c r="K51" s="36" t="str">
        <f t="shared" si="0"/>
        <v/>
      </c>
      <c r="L51" s="36" t="str">
        <f t="shared" si="1"/>
        <v/>
      </c>
      <c r="M51" s="36" t="str">
        <f t="shared" si="2"/>
        <v/>
      </c>
      <c r="N51" s="36" t="str">
        <f t="shared" si="3"/>
        <v/>
      </c>
      <c r="O51" s="36" t="str">
        <f>IF(C51="","",(M51*'1a. Stedsspesifikk'!$D$21)/('1a. Stedsspesifikk'!$D$20*('1a. Stedsspesifikk'!$D$22/24)))</f>
        <v/>
      </c>
      <c r="P51" s="53" t="str">
        <f>IF('1f. Kons. inneluft'!D53&gt;0,'1f. Kons. inneluft'!D53,O51)</f>
        <v/>
      </c>
      <c r="Q51" s="36" t="str">
        <f>IF(D51="","",(N51*'1a. Stedsspesifikk'!$D$21)/('1a. Stedsspesifikk'!$D$20*('1a. Stedsspesifikk'!$D$22/24)))</f>
        <v/>
      </c>
      <c r="R51" s="53" t="str">
        <f>IF('1f. Kons. inneluft'!E53&gt;0,'1f. Kons. inneluft'!E53,Q51)</f>
        <v/>
      </c>
      <c r="S51" s="63"/>
      <c r="T51" s="63"/>
      <c r="U51" s="63"/>
      <c r="V51" s="63"/>
      <c r="W51" s="63"/>
      <c r="X51" s="63"/>
      <c r="Y51" s="63"/>
      <c r="Z51" s="63"/>
      <c r="AA51" s="63"/>
      <c r="AB51" s="63"/>
      <c r="AC51" s="63"/>
      <c r="AD51" s="63"/>
      <c r="AE51" s="63"/>
      <c r="AF51" s="63"/>
      <c r="AG51" s="63"/>
      <c r="AH51" s="63"/>
      <c r="AI51" s="63"/>
      <c r="AJ51" s="63"/>
      <c r="AK51" s="63"/>
      <c r="AL51" s="63"/>
      <c r="AM51" s="63"/>
    </row>
    <row r="52" spans="1:39" x14ac:dyDescent="0.2">
      <c r="A52" s="1" t="str">
        <f>IF(Stoff!$B52=0,"-",Stoff!$B52)</f>
        <v>Dibenzo(a,h)antracen</v>
      </c>
      <c r="B52" s="208">
        <v>0</v>
      </c>
      <c r="C52" s="36" t="str">
        <f>IF(Fasefordeling!J52="i.r.","",Fasefordeling!J52)</f>
        <v/>
      </c>
      <c r="D52" s="36" t="str">
        <f>IF(Fasefordeling!L52="i.r.","",Fasefordeling!L52)</f>
        <v/>
      </c>
      <c r="E52" s="36">
        <f>Stoff!Q52*(('1a. Stedsspesifikk'!$D$15^(10/3))/('1a. Stedsspesifikk'!$D$18^2))</f>
        <v>1.0526463857566316E-4</v>
      </c>
      <c r="F52" s="36">
        <f>Stoff!Q52*(('1a. Stedsspesifikk'!$D$30^(10/3))/('1a. Stedsspesifikk'!$D$29^2))</f>
        <v>2.4931449302546235E-4</v>
      </c>
      <c r="G52" s="36">
        <f>('1a. Stedsspesifikk'!$D$23+'1a. Stedsspesifikk'!$D$28)/(('1a. Stedsspesifikk'!$D$23/E52)+('1a. Stedsspesifikk'!$D$28/F52))</f>
        <v>1.2077122713193786E-4</v>
      </c>
      <c r="H52" s="36" t="str">
        <f>IF(C52="","",-G52*((B52-C52)/('1a. Stedsspesifikk'!$C$28+'1a. Stedsspesifikk'!$C$23)))</f>
        <v/>
      </c>
      <c r="I52" s="36" t="str">
        <f>IF(D52="","",-G52*((B52-D52)/('1a. Stedsspesifikk'!$C$28+'1a. Stedsspesifikk'!$C$23)))</f>
        <v/>
      </c>
      <c r="J52" s="36">
        <f>'1a. Stedsspesifikk'!$D$27/(('1a. Stedsspesifikk'!$D$23/('1a. Stedsspesifikk'!$D$24/'1a. Stedsspesifikk'!$D$26))+('1a. Stedsspesifikk'!$D$28/('1a. Stedsspesifikk'!$D$25/'1a. Stedsspesifikk'!$D$26)))</f>
        <v>1.6666083353749285E-6</v>
      </c>
      <c r="K52" s="36" t="str">
        <f t="shared" si="0"/>
        <v/>
      </c>
      <c r="L52" s="36" t="str">
        <f t="shared" si="1"/>
        <v/>
      </c>
      <c r="M52" s="36" t="str">
        <f t="shared" si="2"/>
        <v/>
      </c>
      <c r="N52" s="36" t="str">
        <f t="shared" si="3"/>
        <v/>
      </c>
      <c r="O52" s="36" t="str">
        <f>IF(C52="","",(M52*'1a. Stedsspesifikk'!$D$21)/('1a. Stedsspesifikk'!$D$20*('1a. Stedsspesifikk'!$D$22/24)))</f>
        <v/>
      </c>
      <c r="P52" s="53" t="str">
        <f>IF('1f. Kons. inneluft'!D54&gt;0,'1f. Kons. inneluft'!D54,O52)</f>
        <v/>
      </c>
      <c r="Q52" s="36" t="str">
        <f>IF(D52="","",(N52*'1a. Stedsspesifikk'!$D$21)/('1a. Stedsspesifikk'!$D$20*('1a. Stedsspesifikk'!$D$22/24)))</f>
        <v/>
      </c>
      <c r="R52" s="53" t="str">
        <f>IF('1f. Kons. inneluft'!E54&gt;0,'1f. Kons. inneluft'!E54,Q52)</f>
        <v/>
      </c>
      <c r="S52" s="63"/>
      <c r="T52" s="63"/>
      <c r="U52" s="63"/>
      <c r="V52" s="63"/>
      <c r="W52" s="63"/>
      <c r="X52" s="63"/>
      <c r="Y52" s="63"/>
      <c r="Z52" s="63"/>
      <c r="AA52" s="63"/>
      <c r="AB52" s="63"/>
      <c r="AC52" s="63"/>
      <c r="AD52" s="63"/>
      <c r="AE52" s="63"/>
      <c r="AF52" s="63"/>
      <c r="AG52" s="63"/>
      <c r="AH52" s="63"/>
      <c r="AI52" s="63"/>
      <c r="AJ52" s="63"/>
      <c r="AK52" s="63"/>
      <c r="AL52" s="63"/>
      <c r="AM52" s="63"/>
    </row>
    <row r="53" spans="1:39" x14ac:dyDescent="0.2">
      <c r="A53" s="1" t="str">
        <f>IF(Stoff!$B53=0,"-",Stoff!$B53)</f>
        <v>Benzo(g,h,i)perylen</v>
      </c>
      <c r="B53" s="208">
        <v>0</v>
      </c>
      <c r="C53" s="36" t="str">
        <f>IF(Fasefordeling!J53="i.r.","",Fasefordeling!J53)</f>
        <v/>
      </c>
      <c r="D53" s="36" t="str">
        <f>IF(Fasefordeling!L53="i.r.","",Fasefordeling!L53)</f>
        <v/>
      </c>
      <c r="E53" s="36">
        <f>Stoff!Q53*(('1a. Stedsspesifikk'!$D$15^(10/3))/('1a. Stedsspesifikk'!$D$18^2))</f>
        <v>1.0526463857566316E-4</v>
      </c>
      <c r="F53" s="36">
        <f>Stoff!Q53*(('1a. Stedsspesifikk'!$D$30^(10/3))/('1a. Stedsspesifikk'!$D$29^2))</f>
        <v>2.4931449302546235E-4</v>
      </c>
      <c r="G53" s="36">
        <f>('1a. Stedsspesifikk'!$D$23+'1a. Stedsspesifikk'!$D$28)/(('1a. Stedsspesifikk'!$D$23/E53)+('1a. Stedsspesifikk'!$D$28/F53))</f>
        <v>1.2077122713193786E-4</v>
      </c>
      <c r="H53" s="36" t="str">
        <f>IF(C53="","",-G53*((B53-C53)/('1a. Stedsspesifikk'!$C$28+'1a. Stedsspesifikk'!$C$23)))</f>
        <v/>
      </c>
      <c r="I53" s="36" t="str">
        <f>IF(D53="","",-G53*((B53-D53)/('1a. Stedsspesifikk'!$C$28+'1a. Stedsspesifikk'!$C$23)))</f>
        <v/>
      </c>
      <c r="J53" s="36">
        <f>'1a. Stedsspesifikk'!$D$27/(('1a. Stedsspesifikk'!$D$23/('1a. Stedsspesifikk'!$D$24/'1a. Stedsspesifikk'!$D$26))+('1a. Stedsspesifikk'!$D$28/('1a. Stedsspesifikk'!$D$25/'1a. Stedsspesifikk'!$D$26)))</f>
        <v>1.6666083353749285E-6</v>
      </c>
      <c r="K53" s="36" t="str">
        <f t="shared" si="0"/>
        <v/>
      </c>
      <c r="L53" s="36" t="str">
        <f t="shared" si="1"/>
        <v/>
      </c>
      <c r="M53" s="36" t="str">
        <f t="shared" si="2"/>
        <v/>
      </c>
      <c r="N53" s="36" t="str">
        <f t="shared" si="3"/>
        <v/>
      </c>
      <c r="O53" s="36" t="str">
        <f>IF(C53="","",(M53*'1a. Stedsspesifikk'!$D$21)/('1a. Stedsspesifikk'!$D$20*('1a. Stedsspesifikk'!$D$22/24)))</f>
        <v/>
      </c>
      <c r="P53" s="53" t="str">
        <f>IF('1f. Kons. inneluft'!D55&gt;0,'1f. Kons. inneluft'!D55,O53)</f>
        <v/>
      </c>
      <c r="Q53" s="36" t="str">
        <f>IF(D53="","",(N53*'1a. Stedsspesifikk'!$D$21)/('1a. Stedsspesifikk'!$D$20*('1a. Stedsspesifikk'!$D$22/24)))</f>
        <v/>
      </c>
      <c r="R53" s="53" t="str">
        <f>IF('1f. Kons. inneluft'!E55&gt;0,'1f. Kons. inneluft'!E55,Q53)</f>
        <v/>
      </c>
      <c r="S53" s="63"/>
      <c r="T53" s="63"/>
      <c r="U53" s="63"/>
      <c r="V53" s="63"/>
      <c r="W53" s="63"/>
      <c r="X53" s="63"/>
      <c r="Y53" s="63"/>
      <c r="Z53" s="63"/>
      <c r="AA53" s="63"/>
      <c r="AB53" s="63"/>
      <c r="AC53" s="63"/>
      <c r="AD53" s="63"/>
      <c r="AE53" s="63"/>
      <c r="AF53" s="63"/>
      <c r="AG53" s="63"/>
      <c r="AH53" s="63"/>
      <c r="AI53" s="63"/>
      <c r="AJ53" s="63"/>
      <c r="AK53" s="63"/>
      <c r="AL53" s="63"/>
      <c r="AM53" s="63"/>
    </row>
    <row r="54" spans="1:39" x14ac:dyDescent="0.2">
      <c r="A54" s="1" t="str">
        <f>IF(Stoff!$B54=0,"-",Stoff!$B54)</f>
        <v>Bensen</v>
      </c>
      <c r="B54" s="208">
        <v>0</v>
      </c>
      <c r="C54" s="36" t="str">
        <f>IF(Fasefordeling!J54="i.r.","",Fasefordeling!J54)</f>
        <v/>
      </c>
      <c r="D54" s="36" t="str">
        <f>IF(Fasefordeling!L54="i.r.","",Fasefordeling!L54)</f>
        <v/>
      </c>
      <c r="E54" s="36">
        <f>Stoff!Q54*(('1a. Stedsspesifikk'!$D$15^(10/3))/('1a. Stedsspesifikk'!$D$18^2))</f>
        <v>9.2632881946583582E-4</v>
      </c>
      <c r="F54" s="36">
        <f>Stoff!Q54*(('1a. Stedsspesifikk'!$D$30^(10/3))/('1a. Stedsspesifikk'!$D$29^2))</f>
        <v>2.1939675386240687E-3</v>
      </c>
      <c r="G54" s="36">
        <f>('1a. Stedsspesifikk'!$D$23+'1a. Stedsspesifikk'!$D$28)/(('1a. Stedsspesifikk'!$D$23/E54)+('1a. Stedsspesifikk'!$D$28/F54))</f>
        <v>1.0627867987610532E-3</v>
      </c>
      <c r="H54" s="36" t="str">
        <f>IF(C54="","",-G54*((B54-C54)/('1a. Stedsspesifikk'!$C$28+'1a. Stedsspesifikk'!$C$23)))</f>
        <v/>
      </c>
      <c r="I54" s="36" t="str">
        <f>IF(D54="","",-G54*((B54-D54)/('1a. Stedsspesifikk'!$C$28+'1a. Stedsspesifikk'!$C$23)))</f>
        <v/>
      </c>
      <c r="J54" s="36">
        <f>'1a. Stedsspesifikk'!$D$27/(('1a. Stedsspesifikk'!$D$23/('1a. Stedsspesifikk'!$D$24/'1a. Stedsspesifikk'!$D$26))+('1a. Stedsspesifikk'!$D$28/('1a. Stedsspesifikk'!$D$25/'1a. Stedsspesifikk'!$D$26)))</f>
        <v>1.6666083353749285E-6</v>
      </c>
      <c r="K54" s="36" t="str">
        <f t="shared" si="0"/>
        <v/>
      </c>
      <c r="L54" s="36" t="str">
        <f t="shared" si="1"/>
        <v/>
      </c>
      <c r="M54" s="36" t="str">
        <f t="shared" si="2"/>
        <v/>
      </c>
      <c r="N54" s="36" t="str">
        <f t="shared" si="3"/>
        <v/>
      </c>
      <c r="O54" s="36" t="str">
        <f>IF(C54="","",(M54*'1a. Stedsspesifikk'!$D$21)/('1a. Stedsspesifikk'!$D$20*('1a. Stedsspesifikk'!$D$22/24)))</f>
        <v/>
      </c>
      <c r="P54" s="53" t="str">
        <f>IF('1f. Kons. inneluft'!D56&gt;0,'1f. Kons. inneluft'!D56,O54)</f>
        <v/>
      </c>
      <c r="Q54" s="36" t="str">
        <f>IF(D54="","",(N54*'1a. Stedsspesifikk'!$D$21)/('1a. Stedsspesifikk'!$D$20*('1a. Stedsspesifikk'!$D$22/24)))</f>
        <v/>
      </c>
      <c r="R54" s="53" t="str">
        <f>IF('1f. Kons. inneluft'!E56&gt;0,'1f. Kons. inneluft'!E56,Q54)</f>
        <v/>
      </c>
      <c r="S54" s="63"/>
      <c r="T54" s="63"/>
      <c r="U54" s="63"/>
      <c r="V54" s="63"/>
      <c r="W54" s="63"/>
      <c r="X54" s="63"/>
      <c r="Y54" s="63"/>
      <c r="Z54" s="63"/>
      <c r="AA54" s="63"/>
      <c r="AB54" s="63"/>
      <c r="AC54" s="63"/>
      <c r="AD54" s="63"/>
      <c r="AE54" s="63"/>
      <c r="AF54" s="63"/>
      <c r="AG54" s="63"/>
      <c r="AH54" s="63"/>
      <c r="AI54" s="63"/>
      <c r="AJ54" s="63"/>
      <c r="AK54" s="63"/>
      <c r="AL54" s="63"/>
      <c r="AM54" s="63"/>
    </row>
    <row r="55" spans="1:39" x14ac:dyDescent="0.2">
      <c r="A55" s="1" t="str">
        <f>IF(Stoff!$B55=0,"-",Stoff!$B55)</f>
        <v>Toluen</v>
      </c>
      <c r="B55" s="208">
        <v>0</v>
      </c>
      <c r="C55" s="36" t="str">
        <f>IF(Fasefordeling!J55="i.r.","",Fasefordeling!J55)</f>
        <v/>
      </c>
      <c r="D55" s="36" t="str">
        <f>IF(Fasefordeling!L55="i.r.","",Fasefordeling!L55)</f>
        <v/>
      </c>
      <c r="E55" s="36">
        <f>Stoff!Q55*(('1a. Stedsspesifikk'!$D$15^(10/3))/('1a. Stedsspesifikk'!$D$18^2))</f>
        <v>9.1580235560826935E-4</v>
      </c>
      <c r="F55" s="36">
        <f>Stoff!Q55*(('1a. Stedsspesifikk'!$D$30^(10/3))/('1a. Stedsspesifikk'!$D$29^2))</f>
        <v>2.169036089321522E-3</v>
      </c>
      <c r="G55" s="36">
        <f>('1a. Stedsspesifikk'!$D$23+'1a. Stedsspesifikk'!$D$28)/(('1a. Stedsspesifikk'!$D$23/E55)+('1a. Stedsspesifikk'!$D$28/F55))</f>
        <v>1.0507096760478591E-3</v>
      </c>
      <c r="H55" s="36" t="str">
        <f>IF(C55="","",-G55*((B55-C55)/('1a. Stedsspesifikk'!$C$28+'1a. Stedsspesifikk'!$C$23)))</f>
        <v/>
      </c>
      <c r="I55" s="36" t="str">
        <f>IF(D55="","",-G55*((B55-D55)/('1a. Stedsspesifikk'!$C$28+'1a. Stedsspesifikk'!$C$23)))</f>
        <v/>
      </c>
      <c r="J55" s="36">
        <f>'1a. Stedsspesifikk'!$D$27/(('1a. Stedsspesifikk'!$D$23/('1a. Stedsspesifikk'!$D$24/'1a. Stedsspesifikk'!$D$26))+('1a. Stedsspesifikk'!$D$28/('1a. Stedsspesifikk'!$D$25/'1a. Stedsspesifikk'!$D$26)))</f>
        <v>1.6666083353749285E-6</v>
      </c>
      <c r="K55" s="36" t="str">
        <f t="shared" si="0"/>
        <v/>
      </c>
      <c r="L55" s="36" t="str">
        <f t="shared" si="1"/>
        <v/>
      </c>
      <c r="M55" s="36" t="str">
        <f t="shared" si="2"/>
        <v/>
      </c>
      <c r="N55" s="36" t="str">
        <f t="shared" si="3"/>
        <v/>
      </c>
      <c r="O55" s="36" t="str">
        <f>IF(C55="","",(M55*'1a. Stedsspesifikk'!$D$21)/('1a. Stedsspesifikk'!$D$20*('1a. Stedsspesifikk'!$D$22/24)))</f>
        <v/>
      </c>
      <c r="P55" s="53" t="str">
        <f>IF('1f. Kons. inneluft'!D57&gt;0,'1f. Kons. inneluft'!D57,O55)</f>
        <v/>
      </c>
      <c r="Q55" s="36" t="str">
        <f>IF(D55="","",(N55*'1a. Stedsspesifikk'!$D$21)/('1a. Stedsspesifikk'!$D$20*('1a. Stedsspesifikk'!$D$22/24)))</f>
        <v/>
      </c>
      <c r="R55" s="53" t="str">
        <f>IF('1f. Kons. inneluft'!E57&gt;0,'1f. Kons. inneluft'!E57,Q55)</f>
        <v/>
      </c>
      <c r="S55" s="63"/>
      <c r="T55" s="63"/>
      <c r="U55" s="63"/>
      <c r="V55" s="63"/>
      <c r="W55" s="63"/>
      <c r="X55" s="63"/>
      <c r="Y55" s="63"/>
      <c r="Z55" s="63"/>
      <c r="AA55" s="63"/>
      <c r="AB55" s="63"/>
      <c r="AC55" s="63"/>
      <c r="AD55" s="63"/>
      <c r="AE55" s="63"/>
      <c r="AF55" s="63"/>
      <c r="AG55" s="63"/>
      <c r="AH55" s="63"/>
      <c r="AI55" s="63"/>
      <c r="AJ55" s="63"/>
      <c r="AK55" s="63"/>
      <c r="AL55" s="63"/>
      <c r="AM55" s="63"/>
    </row>
    <row r="56" spans="1:39" x14ac:dyDescent="0.2">
      <c r="A56" s="1" t="str">
        <f>IF(Stoff!$B56=0,"-",Stoff!$B56)</f>
        <v>Etylbensen</v>
      </c>
      <c r="B56" s="208">
        <v>0</v>
      </c>
      <c r="C56" s="36" t="str">
        <f>IF(Fasefordeling!J56="i.r.","",Fasefordeling!J56)</f>
        <v/>
      </c>
      <c r="D56" s="36" t="str">
        <f>IF(Fasefordeling!L56="i.r.","",Fasefordeling!L56)</f>
        <v/>
      </c>
      <c r="E56" s="36">
        <f>Stoff!Q56*(('1a. Stedsspesifikk'!$D$15^(10/3))/('1a. Stedsspesifikk'!$D$18^2))</f>
        <v>7.8948478931747371E-4</v>
      </c>
      <c r="F56" s="36">
        <f>Stoff!Q56*(('1a. Stedsspesifikk'!$D$30^(10/3))/('1a. Stedsspesifikk'!$D$29^2))</f>
        <v>1.8698586976909678E-3</v>
      </c>
      <c r="G56" s="36">
        <f>('1a. Stedsspesifikk'!$D$23+'1a. Stedsspesifikk'!$D$28)/(('1a. Stedsspesifikk'!$D$23/E56)+('1a. Stedsspesifikk'!$D$28/F56))</f>
        <v>9.057842034895339E-4</v>
      </c>
      <c r="H56" s="36" t="str">
        <f>IF(C56="","",-G56*((B56-C56)/('1a. Stedsspesifikk'!$C$28+'1a. Stedsspesifikk'!$C$23)))</f>
        <v/>
      </c>
      <c r="I56" s="36" t="str">
        <f>IF(D56="","",-G56*((B56-D56)/('1a. Stedsspesifikk'!$C$28+'1a. Stedsspesifikk'!$C$23)))</f>
        <v/>
      </c>
      <c r="J56" s="36">
        <f>'1a. Stedsspesifikk'!$D$27/(('1a. Stedsspesifikk'!$D$23/('1a. Stedsspesifikk'!$D$24/'1a. Stedsspesifikk'!$D$26))+('1a. Stedsspesifikk'!$D$28/('1a. Stedsspesifikk'!$D$25/'1a. Stedsspesifikk'!$D$26)))</f>
        <v>1.6666083353749285E-6</v>
      </c>
      <c r="K56" s="36" t="str">
        <f t="shared" si="0"/>
        <v/>
      </c>
      <c r="L56" s="36" t="str">
        <f t="shared" si="1"/>
        <v/>
      </c>
      <c r="M56" s="36" t="str">
        <f t="shared" si="2"/>
        <v/>
      </c>
      <c r="N56" s="36" t="str">
        <f t="shared" si="3"/>
        <v/>
      </c>
      <c r="O56" s="36" t="str">
        <f>IF(C56="","",(M56*'1a. Stedsspesifikk'!$D$21)/('1a. Stedsspesifikk'!$D$20*('1a. Stedsspesifikk'!$D$22/24)))</f>
        <v/>
      </c>
      <c r="P56" s="53" t="str">
        <f>IF('1f. Kons. inneluft'!D58&gt;0,'1f. Kons. inneluft'!D58,O56)</f>
        <v/>
      </c>
      <c r="Q56" s="36" t="str">
        <f>IF(D56="","",(N56*'1a. Stedsspesifikk'!$D$21)/('1a. Stedsspesifikk'!$D$20*('1a. Stedsspesifikk'!$D$22/24)))</f>
        <v/>
      </c>
      <c r="R56" s="53" t="str">
        <f>IF('1f. Kons. inneluft'!E58&gt;0,'1f. Kons. inneluft'!E58,Q56)</f>
        <v/>
      </c>
      <c r="S56" s="63"/>
      <c r="T56" s="63"/>
      <c r="U56" s="63"/>
      <c r="V56" s="63"/>
      <c r="W56" s="63"/>
      <c r="X56" s="63"/>
      <c r="Y56" s="63"/>
      <c r="Z56" s="63"/>
      <c r="AA56" s="63"/>
      <c r="AB56" s="63"/>
      <c r="AC56" s="63"/>
      <c r="AD56" s="63"/>
      <c r="AE56" s="63"/>
      <c r="AF56" s="63"/>
      <c r="AG56" s="63"/>
      <c r="AH56" s="63"/>
      <c r="AI56" s="63"/>
      <c r="AJ56" s="63"/>
      <c r="AK56" s="63"/>
      <c r="AL56" s="63"/>
      <c r="AM56" s="63"/>
    </row>
    <row r="57" spans="1:39" x14ac:dyDescent="0.2">
      <c r="A57" s="1" t="str">
        <f>IF(Stoff!$B57=0,"-",Stoff!$B57)</f>
        <v>Xylen</v>
      </c>
      <c r="B57" s="208">
        <v>0</v>
      </c>
      <c r="C57" s="36" t="str">
        <f>IF(Fasefordeling!J57="i.r.","",Fasefordeling!J57)</f>
        <v/>
      </c>
      <c r="D57" s="36" t="str">
        <f>IF(Fasefordeling!L57="i.r.","",Fasefordeling!L57)</f>
        <v/>
      </c>
      <c r="E57" s="36">
        <f>Stoff!Q57*(('1a. Stedsspesifikk'!$D$15^(10/3))/('1a. Stedsspesifikk'!$D$18^2))</f>
        <v>8.2071329876158713E-4</v>
      </c>
      <c r="F57" s="36">
        <f>Stoff!Q57*(('1a. Stedsspesifikk'!$D$30^(10/3))/('1a. Stedsspesifikk'!$D$29^2))</f>
        <v>1.9438219972885216E-3</v>
      </c>
      <c r="G57" s="36">
        <f>('1a. Stedsspesifikk'!$D$23+'1a. Stedsspesifikk'!$D$28)/(('1a. Stedsspesifikk'!$D$23/E57)+('1a. Stedsspesifikk'!$D$28/F57))</f>
        <v>9.4161300087200884E-4</v>
      </c>
      <c r="H57" s="36" t="str">
        <f>IF(C57="","",-G57*((B57-C57)/('1a. Stedsspesifikk'!$C$28+'1a. Stedsspesifikk'!$C$23)))</f>
        <v/>
      </c>
      <c r="I57" s="36" t="str">
        <f>IF(D57="","",-G57*((B57-D57)/('1a. Stedsspesifikk'!$C$28+'1a. Stedsspesifikk'!$C$23)))</f>
        <v/>
      </c>
      <c r="J57" s="36">
        <f>'1a. Stedsspesifikk'!$D$27/(('1a. Stedsspesifikk'!$D$23/('1a. Stedsspesifikk'!$D$24/'1a. Stedsspesifikk'!$D$26))+('1a. Stedsspesifikk'!$D$28/('1a. Stedsspesifikk'!$D$25/'1a. Stedsspesifikk'!$D$26)))</f>
        <v>1.6666083353749285E-6</v>
      </c>
      <c r="K57" s="36" t="str">
        <f t="shared" si="0"/>
        <v/>
      </c>
      <c r="L57" s="36" t="str">
        <f t="shared" si="1"/>
        <v/>
      </c>
      <c r="M57" s="36" t="str">
        <f t="shared" si="2"/>
        <v/>
      </c>
      <c r="N57" s="36" t="str">
        <f t="shared" si="3"/>
        <v/>
      </c>
      <c r="O57" s="36" t="str">
        <f>IF(C57="","",(M57*'1a. Stedsspesifikk'!$D$21)/('1a. Stedsspesifikk'!$D$20*('1a. Stedsspesifikk'!$D$22/24)))</f>
        <v/>
      </c>
      <c r="P57" s="53" t="str">
        <f>IF('1f. Kons. inneluft'!D59&gt;0,'1f. Kons. inneluft'!D59,O57)</f>
        <v/>
      </c>
      <c r="Q57" s="36" t="str">
        <f>IF(D57="","",(N57*'1a. Stedsspesifikk'!$D$21)/('1a. Stedsspesifikk'!$D$20*('1a. Stedsspesifikk'!$D$22/24)))</f>
        <v/>
      </c>
      <c r="R57" s="53" t="str">
        <f>IF('1f. Kons. inneluft'!E59&gt;0,'1f. Kons. inneluft'!E59,Q57)</f>
        <v/>
      </c>
      <c r="S57" s="63"/>
      <c r="T57" s="63"/>
      <c r="U57" s="63"/>
      <c r="V57" s="63"/>
      <c r="W57" s="63"/>
      <c r="X57" s="63"/>
      <c r="Y57" s="63"/>
      <c r="Z57" s="63"/>
      <c r="AA57" s="63"/>
      <c r="AB57" s="63"/>
      <c r="AC57" s="63"/>
      <c r="AD57" s="63"/>
      <c r="AE57" s="63"/>
      <c r="AF57" s="63"/>
      <c r="AG57" s="63"/>
      <c r="AH57" s="63"/>
      <c r="AI57" s="63"/>
      <c r="AJ57" s="63"/>
      <c r="AK57" s="63"/>
      <c r="AL57" s="63"/>
      <c r="AM57" s="63"/>
    </row>
    <row r="58" spans="1:39" x14ac:dyDescent="0.2">
      <c r="A58" s="1" t="str">
        <f>IF(Stoff!$B58=0,"-",Stoff!$B58)</f>
        <v>Alifater  C5-C6</v>
      </c>
      <c r="B58" s="208">
        <v>0</v>
      </c>
      <c r="C58" s="36" t="str">
        <f>IF(Fasefordeling!J58="i.r.","",Fasefordeling!J58)</f>
        <v/>
      </c>
      <c r="D58" s="36" t="str">
        <f>IF(Fasefordeling!L58="i.r.","",Fasefordeling!L58)</f>
        <v/>
      </c>
      <c r="E58" s="36">
        <f>Stoff!Q58*(('1a. Stedsspesifikk'!$D$15^(10/3))/('1a. Stedsspesifikk'!$D$18^2))</f>
        <v>1.0526463857566316E-4</v>
      </c>
      <c r="F58" s="36">
        <f>Stoff!Q58*(('1a. Stedsspesifikk'!$D$30^(10/3))/('1a. Stedsspesifikk'!$D$29^2))</f>
        <v>2.4931449302546235E-4</v>
      </c>
      <c r="G58" s="36">
        <f>('1a. Stedsspesifikk'!$D$23+'1a. Stedsspesifikk'!$D$28)/(('1a. Stedsspesifikk'!$D$23/E58)+('1a. Stedsspesifikk'!$D$28/F58))</f>
        <v>1.2077122713193786E-4</v>
      </c>
      <c r="H58" s="36" t="str">
        <f>IF(C58="","",-G58*((B58-C58)/('1a. Stedsspesifikk'!$C$28+'1a. Stedsspesifikk'!$C$23)))</f>
        <v/>
      </c>
      <c r="I58" s="36" t="str">
        <f>IF(D58="","",-G58*((B58-D58)/('1a. Stedsspesifikk'!$C$28+'1a. Stedsspesifikk'!$C$23)))</f>
        <v/>
      </c>
      <c r="J58" s="36">
        <f>'1a. Stedsspesifikk'!$D$27/(('1a. Stedsspesifikk'!$D$23/('1a. Stedsspesifikk'!$D$24/'1a. Stedsspesifikk'!$D$26))+('1a. Stedsspesifikk'!$D$28/('1a. Stedsspesifikk'!$D$25/'1a. Stedsspesifikk'!$D$26)))</f>
        <v>1.6666083353749285E-6</v>
      </c>
      <c r="K58" s="36" t="str">
        <f t="shared" si="0"/>
        <v/>
      </c>
      <c r="L58" s="36" t="str">
        <f t="shared" si="1"/>
        <v/>
      </c>
      <c r="M58" s="36" t="str">
        <f t="shared" si="2"/>
        <v/>
      </c>
      <c r="N58" s="36" t="str">
        <f t="shared" si="3"/>
        <v/>
      </c>
      <c r="O58" s="36" t="str">
        <f>IF(C58="","",(M58*'1a. Stedsspesifikk'!$D$21)/('1a. Stedsspesifikk'!$D$20*('1a. Stedsspesifikk'!$D$22/24)))</f>
        <v/>
      </c>
      <c r="P58" s="53" t="str">
        <f>IF('1f. Kons. inneluft'!D60&gt;0,'1f. Kons. inneluft'!D60,O58)</f>
        <v/>
      </c>
      <c r="Q58" s="36" t="str">
        <f>IF(D58="","",(N58*'1a. Stedsspesifikk'!$D$21)/('1a. Stedsspesifikk'!$D$20*('1a. Stedsspesifikk'!$D$22/24)))</f>
        <v/>
      </c>
      <c r="R58" s="53" t="str">
        <f>IF('1f. Kons. inneluft'!E60&gt;0,'1f. Kons. inneluft'!E60,Q58)</f>
        <v/>
      </c>
      <c r="S58" s="63"/>
      <c r="T58" s="63"/>
      <c r="U58" s="63"/>
      <c r="V58" s="63"/>
      <c r="W58" s="63"/>
      <c r="X58" s="63"/>
      <c r="Y58" s="63"/>
      <c r="Z58" s="63"/>
      <c r="AA58" s="63"/>
      <c r="AB58" s="63"/>
      <c r="AC58" s="63"/>
      <c r="AD58" s="63"/>
      <c r="AE58" s="63"/>
      <c r="AF58" s="63"/>
      <c r="AG58" s="63"/>
      <c r="AH58" s="63"/>
      <c r="AI58" s="63"/>
      <c r="AJ58" s="63"/>
      <c r="AK58" s="63"/>
      <c r="AL58" s="63"/>
      <c r="AM58" s="63"/>
    </row>
    <row r="59" spans="1:39" x14ac:dyDescent="0.2">
      <c r="A59" s="1" t="str">
        <f>IF(Stoff!$B59=0,"-",Stoff!$B59)</f>
        <v>Alifater &gt; C6-C8</v>
      </c>
      <c r="B59" s="208">
        <v>0</v>
      </c>
      <c r="C59" s="36" t="str">
        <f>IF(Fasefordeling!J59="i.r.","",Fasefordeling!J59)</f>
        <v/>
      </c>
      <c r="D59" s="36" t="str">
        <f>IF(Fasefordeling!L59="i.r.","",Fasefordeling!L59)</f>
        <v/>
      </c>
      <c r="E59" s="36">
        <f>Stoff!Q59*(('1a. Stedsspesifikk'!$D$15^(10/3))/('1a. Stedsspesifikk'!$D$18^2))</f>
        <v>1.0526463857566316E-4</v>
      </c>
      <c r="F59" s="36">
        <f>Stoff!Q59*(('1a. Stedsspesifikk'!$D$30^(10/3))/('1a. Stedsspesifikk'!$D$29^2))</f>
        <v>2.4931449302546235E-4</v>
      </c>
      <c r="G59" s="36">
        <f>('1a. Stedsspesifikk'!$D$23+'1a. Stedsspesifikk'!$D$28)/(('1a. Stedsspesifikk'!$D$23/E59)+('1a. Stedsspesifikk'!$D$28/F59))</f>
        <v>1.2077122713193786E-4</v>
      </c>
      <c r="H59" s="36" t="str">
        <f>IF(C59="","",-G59*((B59-C59)/('1a. Stedsspesifikk'!$C$28+'1a. Stedsspesifikk'!$C$23)))</f>
        <v/>
      </c>
      <c r="I59" s="36" t="str">
        <f>IF(D59="","",-G59*((B59-D59)/('1a. Stedsspesifikk'!$C$28+'1a. Stedsspesifikk'!$C$23)))</f>
        <v/>
      </c>
      <c r="J59" s="36">
        <f>'1a. Stedsspesifikk'!$D$27/(('1a. Stedsspesifikk'!$D$23/('1a. Stedsspesifikk'!$D$24/'1a. Stedsspesifikk'!$D$26))+('1a. Stedsspesifikk'!$D$28/('1a. Stedsspesifikk'!$D$25/'1a. Stedsspesifikk'!$D$26)))</f>
        <v>1.6666083353749285E-6</v>
      </c>
      <c r="K59" s="36" t="str">
        <f t="shared" si="0"/>
        <v/>
      </c>
      <c r="L59" s="36" t="str">
        <f t="shared" si="1"/>
        <v/>
      </c>
      <c r="M59" s="36" t="str">
        <f t="shared" si="2"/>
        <v/>
      </c>
      <c r="N59" s="36" t="str">
        <f t="shared" si="3"/>
        <v/>
      </c>
      <c r="O59" s="36" t="str">
        <f>IF(C59="","",(M59*'1a. Stedsspesifikk'!$D$21)/('1a. Stedsspesifikk'!$D$20*('1a. Stedsspesifikk'!$D$22/24)))</f>
        <v/>
      </c>
      <c r="P59" s="53" t="str">
        <f>IF('1f. Kons. inneluft'!D61&gt;0,'1f. Kons. inneluft'!D61,O59)</f>
        <v/>
      </c>
      <c r="Q59" s="36" t="str">
        <f>IF(D59="","",(N59*'1a. Stedsspesifikk'!$D$21)/('1a. Stedsspesifikk'!$D$20*('1a. Stedsspesifikk'!$D$22/24)))</f>
        <v/>
      </c>
      <c r="R59" s="53" t="str">
        <f>IF('1f. Kons. inneluft'!E61&gt;0,'1f. Kons. inneluft'!E61,Q59)</f>
        <v/>
      </c>
      <c r="S59" s="63"/>
      <c r="T59" s="63"/>
      <c r="U59" s="63"/>
      <c r="V59" s="63"/>
      <c r="W59" s="63"/>
      <c r="X59" s="63"/>
      <c r="Y59" s="63"/>
      <c r="Z59" s="63"/>
      <c r="AA59" s="63"/>
      <c r="AB59" s="63"/>
      <c r="AC59" s="63"/>
      <c r="AD59" s="63"/>
      <c r="AE59" s="63"/>
      <c r="AF59" s="63"/>
      <c r="AG59" s="63"/>
      <c r="AH59" s="63"/>
      <c r="AI59" s="63"/>
      <c r="AJ59" s="63"/>
      <c r="AK59" s="63"/>
      <c r="AL59" s="63"/>
      <c r="AM59" s="63"/>
    </row>
    <row r="60" spans="1:39" x14ac:dyDescent="0.2">
      <c r="A60" s="1" t="str">
        <f>IF(Stoff!$B60=0,"-",Stoff!$B60)</f>
        <v>Alifater &gt; C8-C10</v>
      </c>
      <c r="B60" s="208">
        <v>0</v>
      </c>
      <c r="C60" s="36" t="str">
        <f>IF(Fasefordeling!J60="i.r.","",Fasefordeling!J60)</f>
        <v/>
      </c>
      <c r="D60" s="36" t="str">
        <f>IF(Fasefordeling!L60="i.r.","",Fasefordeling!L60)</f>
        <v/>
      </c>
      <c r="E60" s="36">
        <f>Stoff!Q60*(('1a. Stedsspesifikk'!$D$15^(10/3))/('1a. Stedsspesifikk'!$D$18^2))</f>
        <v>1.0526463857566316E-4</v>
      </c>
      <c r="F60" s="36">
        <f>Stoff!Q60*(('1a. Stedsspesifikk'!$D$30^(10/3))/('1a. Stedsspesifikk'!$D$29^2))</f>
        <v>2.4931449302546235E-4</v>
      </c>
      <c r="G60" s="36">
        <f>('1a. Stedsspesifikk'!$D$23+'1a. Stedsspesifikk'!$D$28)/(('1a. Stedsspesifikk'!$D$23/E60)+('1a. Stedsspesifikk'!$D$28/F60))</f>
        <v>1.2077122713193786E-4</v>
      </c>
      <c r="H60" s="36" t="str">
        <f>IF(C60="","",-G60*((B60-C60)/('1a. Stedsspesifikk'!$C$28+'1a. Stedsspesifikk'!$C$23)))</f>
        <v/>
      </c>
      <c r="I60" s="36" t="str">
        <f>IF(D60="","",-G60*((B60-D60)/('1a. Stedsspesifikk'!$C$28+'1a. Stedsspesifikk'!$C$23)))</f>
        <v/>
      </c>
      <c r="J60" s="36">
        <f>'1a. Stedsspesifikk'!$D$27/(('1a. Stedsspesifikk'!$D$23/('1a. Stedsspesifikk'!$D$24/'1a. Stedsspesifikk'!$D$26))+('1a. Stedsspesifikk'!$D$28/('1a. Stedsspesifikk'!$D$25/'1a. Stedsspesifikk'!$D$26)))</f>
        <v>1.6666083353749285E-6</v>
      </c>
      <c r="K60" s="36" t="str">
        <f t="shared" si="0"/>
        <v/>
      </c>
      <c r="L60" s="36" t="str">
        <f t="shared" si="1"/>
        <v/>
      </c>
      <c r="M60" s="36" t="str">
        <f t="shared" si="2"/>
        <v/>
      </c>
      <c r="N60" s="36" t="str">
        <f t="shared" si="3"/>
        <v/>
      </c>
      <c r="O60" s="36" t="str">
        <f>IF(C60="","",(M60*'1a. Stedsspesifikk'!$D$21)/('1a. Stedsspesifikk'!$D$20*('1a. Stedsspesifikk'!$D$22/24)))</f>
        <v/>
      </c>
      <c r="P60" s="53" t="str">
        <f>IF('1f. Kons. inneluft'!D62&gt;0,'1f. Kons. inneluft'!D62,O60)</f>
        <v/>
      </c>
      <c r="Q60" s="36" t="str">
        <f>IF(D60="","",(N60*'1a. Stedsspesifikk'!$D$21)/('1a. Stedsspesifikk'!$D$20*('1a. Stedsspesifikk'!$D$22/24)))</f>
        <v/>
      </c>
      <c r="R60" s="53" t="str">
        <f>IF('1f. Kons. inneluft'!E62&gt;0,'1f. Kons. inneluft'!E62,Q60)</f>
        <v/>
      </c>
      <c r="S60" s="63"/>
      <c r="T60" s="63"/>
      <c r="U60" s="63"/>
      <c r="V60" s="63"/>
      <c r="W60" s="63"/>
      <c r="X60" s="63"/>
      <c r="Y60" s="63"/>
      <c r="Z60" s="63"/>
      <c r="AA60" s="63"/>
      <c r="AB60" s="63"/>
      <c r="AC60" s="63"/>
      <c r="AD60" s="63"/>
      <c r="AE60" s="63"/>
      <c r="AF60" s="63"/>
      <c r="AG60" s="63"/>
      <c r="AH60" s="63"/>
      <c r="AI60" s="63"/>
      <c r="AJ60" s="63"/>
      <c r="AK60" s="63"/>
      <c r="AL60" s="63"/>
      <c r="AM60" s="63"/>
    </row>
    <row r="61" spans="1:39" x14ac:dyDescent="0.2">
      <c r="A61" s="1" t="str">
        <f>IF(Stoff!$B61=0,"-",Stoff!$B61)</f>
        <v>Sum alifater &gt; C5-C10</v>
      </c>
      <c r="B61" s="208">
        <v>0</v>
      </c>
      <c r="C61" s="36" t="str">
        <f>IF(Fasefordeling!J61="i.r.","",Fasefordeling!J61)</f>
        <v/>
      </c>
      <c r="D61" s="36" t="str">
        <f>IF(Fasefordeling!L61="i.r.","",Fasefordeling!L61)</f>
        <v/>
      </c>
      <c r="E61" s="36">
        <f>Stoff!Q61*(('1a. Stedsspesifikk'!$D$15^(10/3))/('1a. Stedsspesifikk'!$D$18^2))</f>
        <v>1.0526463857566316E-4</v>
      </c>
      <c r="F61" s="36">
        <f>Stoff!Q61*(('1a. Stedsspesifikk'!$D$30^(10/3))/('1a. Stedsspesifikk'!$D$29^2))</f>
        <v>2.4931449302546235E-4</v>
      </c>
      <c r="G61" s="36">
        <f>('1a. Stedsspesifikk'!$D$23+'1a. Stedsspesifikk'!$D$28)/(('1a. Stedsspesifikk'!$D$23/E61)+('1a. Stedsspesifikk'!$D$28/F61))</f>
        <v>1.2077122713193786E-4</v>
      </c>
      <c r="H61" s="36" t="str">
        <f>IF(C61="","",-G61*((B61-C61)/('1a. Stedsspesifikk'!$C$28+'1a. Stedsspesifikk'!$C$23)))</f>
        <v/>
      </c>
      <c r="I61" s="36" t="str">
        <f>IF(D61="","",-G61*((B61-D61)/('1a. Stedsspesifikk'!$C$28+'1a. Stedsspesifikk'!$C$23)))</f>
        <v/>
      </c>
      <c r="J61" s="36">
        <f>'1a. Stedsspesifikk'!$D$27/(('1a. Stedsspesifikk'!$D$23/('1a. Stedsspesifikk'!$D$24/'1a. Stedsspesifikk'!$D$26))+('1a. Stedsspesifikk'!$D$28/('1a. Stedsspesifikk'!$D$25/'1a. Stedsspesifikk'!$D$26)))</f>
        <v>1.6666083353749285E-6</v>
      </c>
      <c r="K61" s="36" t="str">
        <f t="shared" si="0"/>
        <v/>
      </c>
      <c r="L61" s="36" t="str">
        <f t="shared" si="1"/>
        <v/>
      </c>
      <c r="M61" s="36" t="str">
        <f t="shared" si="2"/>
        <v/>
      </c>
      <c r="N61" s="36" t="str">
        <f t="shared" si="3"/>
        <v/>
      </c>
      <c r="O61" s="36" t="str">
        <f>IF(C61="","",(M61*'1a. Stedsspesifikk'!$D$21)/('1a. Stedsspesifikk'!$D$20*('1a. Stedsspesifikk'!$D$22/24)))</f>
        <v/>
      </c>
      <c r="P61" s="53" t="str">
        <f>IF('1f. Kons. inneluft'!D63&gt;0,'1f. Kons. inneluft'!D63,O61)</f>
        <v/>
      </c>
      <c r="Q61" s="36" t="str">
        <f>IF(D61="","",(N61*'1a. Stedsspesifikk'!$D$21)/('1a. Stedsspesifikk'!$D$20*('1a. Stedsspesifikk'!$D$22/24)))</f>
        <v/>
      </c>
      <c r="R61" s="53" t="str">
        <f>IF('1f. Kons. inneluft'!E63&gt;0,'1f. Kons. inneluft'!E63,Q61)</f>
        <v/>
      </c>
      <c r="S61" s="63"/>
      <c r="T61" s="63"/>
      <c r="U61" s="63"/>
      <c r="V61" s="63"/>
      <c r="W61" s="63"/>
      <c r="X61" s="63"/>
      <c r="Y61" s="63"/>
      <c r="Z61" s="63"/>
      <c r="AA61" s="63"/>
      <c r="AB61" s="63"/>
      <c r="AC61" s="63"/>
      <c r="AD61" s="63"/>
      <c r="AE61" s="63"/>
      <c r="AF61" s="63"/>
      <c r="AG61" s="63"/>
      <c r="AH61" s="63"/>
      <c r="AI61" s="63"/>
      <c r="AJ61" s="63"/>
      <c r="AK61" s="63"/>
      <c r="AL61" s="63"/>
      <c r="AM61" s="63"/>
    </row>
    <row r="62" spans="1:39" x14ac:dyDescent="0.2">
      <c r="A62" s="1" t="str">
        <f>IF(Stoff!$B62=0,"-",Stoff!$B62)</f>
        <v>Alifater &gt;C10-C12</v>
      </c>
      <c r="B62" s="208">
        <v>0</v>
      </c>
      <c r="C62" s="36" t="str">
        <f>IF(Fasefordeling!J62="i.r.","",Fasefordeling!J62)</f>
        <v/>
      </c>
      <c r="D62" s="36" t="str">
        <f>IF(Fasefordeling!L62="i.r.","",Fasefordeling!L62)</f>
        <v/>
      </c>
      <c r="E62" s="36">
        <f>Stoff!Q62*(('1a. Stedsspesifikk'!$D$15^(10/3))/('1a. Stedsspesifikk'!$D$18^2))</f>
        <v>1.0526463857566316E-4</v>
      </c>
      <c r="F62" s="36">
        <f>Stoff!Q62*(('1a. Stedsspesifikk'!$D$30^(10/3))/('1a. Stedsspesifikk'!$D$29^2))</f>
        <v>2.4931449302546235E-4</v>
      </c>
      <c r="G62" s="36">
        <f>('1a. Stedsspesifikk'!$D$23+'1a. Stedsspesifikk'!$D$28)/(('1a. Stedsspesifikk'!$D$23/E62)+('1a. Stedsspesifikk'!$D$28/F62))</f>
        <v>1.2077122713193786E-4</v>
      </c>
      <c r="H62" s="36" t="str">
        <f>IF(C62="","",-G62*((B62-C62)/('1a. Stedsspesifikk'!$C$28+'1a. Stedsspesifikk'!$C$23)))</f>
        <v/>
      </c>
      <c r="I62" s="36" t="str">
        <f>IF(D62="","",-G62*((B62-D62)/('1a. Stedsspesifikk'!$C$28+'1a. Stedsspesifikk'!$C$23)))</f>
        <v/>
      </c>
      <c r="J62" s="36">
        <f>'1a. Stedsspesifikk'!$D$27/(('1a. Stedsspesifikk'!$D$23/('1a. Stedsspesifikk'!$D$24/'1a. Stedsspesifikk'!$D$26))+('1a. Stedsspesifikk'!$D$28/('1a. Stedsspesifikk'!$D$25/'1a. Stedsspesifikk'!$D$26)))</f>
        <v>1.6666083353749285E-6</v>
      </c>
      <c r="K62" s="36" t="str">
        <f t="shared" si="0"/>
        <v/>
      </c>
      <c r="L62" s="36" t="str">
        <f t="shared" si="1"/>
        <v/>
      </c>
      <c r="M62" s="36" t="str">
        <f t="shared" si="2"/>
        <v/>
      </c>
      <c r="N62" s="36" t="str">
        <f t="shared" si="3"/>
        <v/>
      </c>
      <c r="O62" s="36" t="str">
        <f>IF(C62="","",(M62*'1a. Stedsspesifikk'!$D$21)/('1a. Stedsspesifikk'!$D$20*('1a. Stedsspesifikk'!$D$22/24)))</f>
        <v/>
      </c>
      <c r="P62" s="53" t="str">
        <f>IF('1f. Kons. inneluft'!D64&gt;0,'1f. Kons. inneluft'!D64,O62)</f>
        <v/>
      </c>
      <c r="Q62" s="36" t="str">
        <f>IF(D62="","",(N62*'1a. Stedsspesifikk'!$D$21)/('1a. Stedsspesifikk'!$D$20*('1a. Stedsspesifikk'!$D$22/24)))</f>
        <v/>
      </c>
      <c r="R62" s="53" t="str">
        <f>IF('1f. Kons. inneluft'!E64&gt;0,'1f. Kons. inneluft'!E64,Q62)</f>
        <v/>
      </c>
      <c r="S62" s="63"/>
      <c r="T62" s="63"/>
      <c r="U62" s="63"/>
      <c r="V62" s="63"/>
      <c r="W62" s="63"/>
      <c r="X62" s="63"/>
      <c r="Y62" s="63"/>
      <c r="Z62" s="63"/>
      <c r="AA62" s="63"/>
      <c r="AB62" s="63"/>
      <c r="AC62" s="63"/>
      <c r="AD62" s="63"/>
      <c r="AE62" s="63"/>
      <c r="AF62" s="63"/>
      <c r="AG62" s="63"/>
      <c r="AH62" s="63"/>
      <c r="AI62" s="63"/>
      <c r="AJ62" s="63"/>
      <c r="AK62" s="63"/>
      <c r="AL62" s="63"/>
      <c r="AM62" s="63"/>
    </row>
    <row r="63" spans="1:39" x14ac:dyDescent="0.2">
      <c r="A63" s="1" t="str">
        <f>IF(Stoff!$B63=0,"-",Stoff!$B63)</f>
        <v>Alifater &gt;C12-C35</v>
      </c>
      <c r="B63" s="208">
        <v>0</v>
      </c>
      <c r="C63" s="36" t="str">
        <f>IF(Fasefordeling!J63="i.r.","",Fasefordeling!J63)</f>
        <v/>
      </c>
      <c r="D63" s="36" t="str">
        <f>IF(Fasefordeling!L63="i.r.","",Fasefordeling!L63)</f>
        <v/>
      </c>
      <c r="E63" s="36">
        <f>Stoff!Q63*(('1a. Stedsspesifikk'!$D$15^(10/3))/('1a. Stedsspesifikk'!$D$18^2))</f>
        <v>1.0526463857566316E-4</v>
      </c>
      <c r="F63" s="36">
        <f>Stoff!Q63*(('1a. Stedsspesifikk'!$D$30^(10/3))/('1a. Stedsspesifikk'!$D$29^2))</f>
        <v>2.4931449302546235E-4</v>
      </c>
      <c r="G63" s="36">
        <f>('1a. Stedsspesifikk'!$D$23+'1a. Stedsspesifikk'!$D$28)/(('1a. Stedsspesifikk'!$D$23/E63)+('1a. Stedsspesifikk'!$D$28/F63))</f>
        <v>1.2077122713193786E-4</v>
      </c>
      <c r="H63" s="36" t="str">
        <f>IF(C63="","",-G63*((B63-C63)/('1a. Stedsspesifikk'!$C$28+'1a. Stedsspesifikk'!$C$23)))</f>
        <v/>
      </c>
      <c r="I63" s="36" t="str">
        <f>IF(D63="","",-G63*((B63-D63)/('1a. Stedsspesifikk'!$C$28+'1a. Stedsspesifikk'!$C$23)))</f>
        <v/>
      </c>
      <c r="J63" s="36">
        <f>'1a. Stedsspesifikk'!$D$27/(('1a. Stedsspesifikk'!$D$23/('1a. Stedsspesifikk'!$D$24/'1a. Stedsspesifikk'!$D$26))+('1a. Stedsspesifikk'!$D$28/('1a. Stedsspesifikk'!$D$25/'1a. Stedsspesifikk'!$D$26)))</f>
        <v>1.6666083353749285E-6</v>
      </c>
      <c r="K63" s="36" t="str">
        <f t="shared" si="0"/>
        <v/>
      </c>
      <c r="L63" s="36" t="str">
        <f t="shared" si="1"/>
        <v/>
      </c>
      <c r="M63" s="36" t="str">
        <f t="shared" si="2"/>
        <v/>
      </c>
      <c r="N63" s="36" t="str">
        <f t="shared" si="3"/>
        <v/>
      </c>
      <c r="O63" s="36" t="str">
        <f>IF(C63="","",(M63*'1a. Stedsspesifikk'!$D$21)/('1a. Stedsspesifikk'!$D$20*('1a. Stedsspesifikk'!$D$22/24)))</f>
        <v/>
      </c>
      <c r="P63" s="53" t="str">
        <f>IF('1f. Kons. inneluft'!D65&gt;0,'1f. Kons. inneluft'!D65,O63)</f>
        <v/>
      </c>
      <c r="Q63" s="36" t="str">
        <f>IF(D63="","",(N63*'1a. Stedsspesifikk'!$D$21)/('1a. Stedsspesifikk'!$D$20*('1a. Stedsspesifikk'!$D$22/24)))</f>
        <v/>
      </c>
      <c r="R63" s="53" t="str">
        <f>IF('1f. Kons. inneluft'!E65&gt;0,'1f. Kons. inneluft'!E65,Q63)</f>
        <v/>
      </c>
      <c r="S63" s="63"/>
      <c r="T63" s="63"/>
      <c r="U63" s="63"/>
      <c r="V63" s="63"/>
      <c r="W63" s="63"/>
      <c r="X63" s="63"/>
      <c r="Y63" s="63"/>
      <c r="Z63" s="63"/>
      <c r="AA63" s="63"/>
      <c r="AB63" s="63"/>
      <c r="AC63" s="63"/>
      <c r="AD63" s="63"/>
      <c r="AE63" s="63"/>
      <c r="AF63" s="63"/>
      <c r="AG63" s="63"/>
      <c r="AH63" s="63"/>
      <c r="AI63" s="63"/>
      <c r="AJ63" s="63"/>
      <c r="AK63" s="63"/>
      <c r="AL63" s="63"/>
      <c r="AM63" s="63"/>
    </row>
    <row r="64" spans="1:39" x14ac:dyDescent="0.2">
      <c r="A64" s="1" t="str">
        <f>IF(Stoff!$B64=0,"-",Stoff!$B64)</f>
        <v>MTBE</v>
      </c>
      <c r="B64" s="208">
        <v>0</v>
      </c>
      <c r="C64" s="36" t="str">
        <f>IF(Fasefordeling!J64="i.r.","",Fasefordeling!J64)</f>
        <v/>
      </c>
      <c r="D64" s="36" t="str">
        <f>IF(Fasefordeling!L64="i.r.","",Fasefordeling!L64)</f>
        <v/>
      </c>
      <c r="E64" s="36">
        <f>Stoff!Q64*(('1a. Stedsspesifikk'!$D$15^(10/3))/('1a. Stedsspesifikk'!$D$18^2))</f>
        <v>1.0526463857566316E-4</v>
      </c>
      <c r="F64" s="36">
        <f>Stoff!Q64*(('1a. Stedsspesifikk'!$D$30^(10/3))/('1a. Stedsspesifikk'!$D$29^2))</f>
        <v>2.4931449302546235E-4</v>
      </c>
      <c r="G64" s="36">
        <f>('1a. Stedsspesifikk'!$D$23+'1a. Stedsspesifikk'!$D$28)/(('1a. Stedsspesifikk'!$D$23/E64)+('1a. Stedsspesifikk'!$D$28/F64))</f>
        <v>1.2077122713193786E-4</v>
      </c>
      <c r="H64" s="36" t="str">
        <f>IF(C64="","",-G64*((B64-C64)/('1a. Stedsspesifikk'!$C$28+'1a. Stedsspesifikk'!$C$23)))</f>
        <v/>
      </c>
      <c r="I64" s="36" t="str">
        <f>IF(D64="","",-G64*((B64-D64)/('1a. Stedsspesifikk'!$C$28+'1a. Stedsspesifikk'!$C$23)))</f>
        <v/>
      </c>
      <c r="J64" s="36">
        <f>'1a. Stedsspesifikk'!$D$27/(('1a. Stedsspesifikk'!$D$23/('1a. Stedsspesifikk'!$D$24/'1a. Stedsspesifikk'!$D$26))+('1a. Stedsspesifikk'!$D$28/('1a. Stedsspesifikk'!$D$25/'1a. Stedsspesifikk'!$D$26)))</f>
        <v>1.6666083353749285E-6</v>
      </c>
      <c r="K64" s="36" t="str">
        <f t="shared" si="0"/>
        <v/>
      </c>
      <c r="L64" s="36" t="str">
        <f t="shared" si="1"/>
        <v/>
      </c>
      <c r="M64" s="36" t="str">
        <f t="shared" si="2"/>
        <v/>
      </c>
      <c r="N64" s="36" t="str">
        <f t="shared" si="3"/>
        <v/>
      </c>
      <c r="O64" s="36" t="str">
        <f>IF(C64="","",(M64*'1a. Stedsspesifikk'!$D$21)/('1a. Stedsspesifikk'!$D$20*('1a. Stedsspesifikk'!$D$22/24)))</f>
        <v/>
      </c>
      <c r="P64" s="53" t="str">
        <f>IF('1f. Kons. inneluft'!D66&gt;0,'1f. Kons. inneluft'!D66,O64)</f>
        <v/>
      </c>
      <c r="Q64" s="36" t="str">
        <f>IF(D64="","",(N64*'1a. Stedsspesifikk'!$D$21)/('1a. Stedsspesifikk'!$D$20*('1a. Stedsspesifikk'!$D$22/24)))</f>
        <v/>
      </c>
      <c r="R64" s="53" t="str">
        <f>IF('1f. Kons. inneluft'!E66&gt;0,'1f. Kons. inneluft'!E66,Q64)</f>
        <v/>
      </c>
      <c r="S64" s="63"/>
      <c r="T64" s="63"/>
      <c r="U64" s="63"/>
      <c r="V64" s="63"/>
      <c r="W64" s="63"/>
      <c r="X64" s="63"/>
      <c r="Y64" s="63"/>
      <c r="Z64" s="63"/>
      <c r="AA64" s="63"/>
      <c r="AB64" s="63"/>
      <c r="AC64" s="63"/>
      <c r="AD64" s="63"/>
      <c r="AE64" s="63"/>
      <c r="AF64" s="63"/>
      <c r="AG64" s="63"/>
      <c r="AH64" s="63"/>
      <c r="AI64" s="63"/>
      <c r="AJ64" s="63"/>
      <c r="AK64" s="63"/>
      <c r="AL64" s="63"/>
      <c r="AM64" s="63"/>
    </row>
    <row r="65" spans="1:39" x14ac:dyDescent="0.2">
      <c r="A65" s="1" t="str">
        <f>IF(Stoff!$B65=0,"-",Stoff!$B65)</f>
        <v>Tetraetylbly</v>
      </c>
      <c r="B65" s="208">
        <v>0</v>
      </c>
      <c r="C65" s="36" t="str">
        <f>IF(Fasefordeling!J65="i.r.","",Fasefordeling!J65)</f>
        <v/>
      </c>
      <c r="D65" s="36" t="str">
        <f>IF(Fasefordeling!L65="i.r.","",Fasefordeling!L65)</f>
        <v/>
      </c>
      <c r="E65" s="36">
        <f>Stoff!Q65*(('1a. Stedsspesifikk'!$D$15^(10/3))/('1a. Stedsspesifikk'!$D$18^2))</f>
        <v>1.0526463857566316E-4</v>
      </c>
      <c r="F65" s="36">
        <f>Stoff!Q65*(('1a. Stedsspesifikk'!$D$30^(10/3))/('1a. Stedsspesifikk'!$D$29^2))</f>
        <v>2.4931449302546235E-4</v>
      </c>
      <c r="G65" s="36">
        <f>('1a. Stedsspesifikk'!$D$23+'1a. Stedsspesifikk'!$D$28)/(('1a. Stedsspesifikk'!$D$23/E65)+('1a. Stedsspesifikk'!$D$28/F65))</f>
        <v>1.2077122713193786E-4</v>
      </c>
      <c r="H65" s="36" t="str">
        <f>IF(C65="","",-G65*((B65-C65)/('1a. Stedsspesifikk'!$C$28+'1a. Stedsspesifikk'!$C$23)))</f>
        <v/>
      </c>
      <c r="I65" s="36" t="str">
        <f>IF(D65="","",-G65*((B65-D65)/('1a. Stedsspesifikk'!$C$28+'1a. Stedsspesifikk'!$C$23)))</f>
        <v/>
      </c>
      <c r="J65" s="36">
        <f>'1a. Stedsspesifikk'!$D$27/(('1a. Stedsspesifikk'!$D$23/('1a. Stedsspesifikk'!$D$24/'1a. Stedsspesifikk'!$D$26))+('1a. Stedsspesifikk'!$D$28/('1a. Stedsspesifikk'!$D$25/'1a. Stedsspesifikk'!$D$26)))</f>
        <v>1.6666083353749285E-6</v>
      </c>
      <c r="K65" s="36" t="str">
        <f t="shared" si="0"/>
        <v/>
      </c>
      <c r="L65" s="36" t="str">
        <f t="shared" si="1"/>
        <v/>
      </c>
      <c r="M65" s="36" t="str">
        <f t="shared" si="2"/>
        <v/>
      </c>
      <c r="N65" s="36" t="str">
        <f t="shared" si="3"/>
        <v/>
      </c>
      <c r="O65" s="36" t="str">
        <f>IF(C65="","",(M65*'1a. Stedsspesifikk'!$D$21)/('1a. Stedsspesifikk'!$D$20*('1a. Stedsspesifikk'!$D$22/24)))</f>
        <v/>
      </c>
      <c r="P65" s="53" t="str">
        <f>IF('1f. Kons. inneluft'!D67&gt;0,'1f. Kons. inneluft'!D67,O65)</f>
        <v/>
      </c>
      <c r="Q65" s="36" t="str">
        <f>IF(D65="","",(N65*'1a. Stedsspesifikk'!$D$21)/('1a. Stedsspesifikk'!$D$20*('1a. Stedsspesifikk'!$D$22/24)))</f>
        <v/>
      </c>
      <c r="R65" s="53" t="str">
        <f>IF('1f. Kons. inneluft'!E67&gt;0,'1f. Kons. inneluft'!E67,Q65)</f>
        <v/>
      </c>
      <c r="S65" s="63"/>
      <c r="T65" s="63"/>
      <c r="U65" s="63"/>
      <c r="V65" s="63"/>
      <c r="W65" s="63"/>
      <c r="X65" s="63"/>
      <c r="Y65" s="63"/>
      <c r="Z65" s="63"/>
      <c r="AA65" s="63"/>
      <c r="AB65" s="63"/>
      <c r="AC65" s="63"/>
      <c r="AD65" s="63"/>
      <c r="AE65" s="63"/>
      <c r="AF65" s="63"/>
      <c r="AG65" s="63"/>
      <c r="AH65" s="63"/>
      <c r="AI65" s="63"/>
      <c r="AJ65" s="63"/>
      <c r="AK65" s="63"/>
      <c r="AL65" s="63"/>
      <c r="AM65" s="63"/>
    </row>
    <row r="66" spans="1:39" x14ac:dyDescent="0.2">
      <c r="A66" s="1" t="str">
        <f>IF(Stoff!$B66=0,"-",Stoff!$B66)</f>
        <v>PBDE-99</v>
      </c>
      <c r="B66" s="208">
        <v>0</v>
      </c>
      <c r="C66" s="36" t="str">
        <f>IF(Fasefordeling!J66="i.r.","",Fasefordeling!J66)</f>
        <v/>
      </c>
      <c r="D66" s="36" t="str">
        <f>IF(Fasefordeling!L66="i.r.","",Fasefordeling!L66)</f>
        <v/>
      </c>
      <c r="E66" s="36">
        <f>Stoff!Q66*(('1a. Stedsspesifikk'!$D$15^(10/3))/('1a. Stedsspesifikk'!$D$18^2))</f>
        <v>1.0526463857566316E-4</v>
      </c>
      <c r="F66" s="36">
        <f>Stoff!Q66*(('1a. Stedsspesifikk'!$D$30^(10/3))/('1a. Stedsspesifikk'!$D$29^2))</f>
        <v>2.4931449302546235E-4</v>
      </c>
      <c r="G66" s="36">
        <f>('1a. Stedsspesifikk'!$D$23+'1a. Stedsspesifikk'!$D$28)/(('1a. Stedsspesifikk'!$D$23/E66)+('1a. Stedsspesifikk'!$D$28/F66))</f>
        <v>1.2077122713193786E-4</v>
      </c>
      <c r="H66" s="36" t="str">
        <f>IF(C66="","",-G66*((B66-C66)/('1a. Stedsspesifikk'!$C$28+'1a. Stedsspesifikk'!$C$23)))</f>
        <v/>
      </c>
      <c r="I66" s="36" t="str">
        <f>IF(D66="","",-G66*((B66-D66)/('1a. Stedsspesifikk'!$C$28+'1a. Stedsspesifikk'!$C$23)))</f>
        <v/>
      </c>
      <c r="J66" s="36">
        <f>'1a. Stedsspesifikk'!$D$27/(('1a. Stedsspesifikk'!$D$23/('1a. Stedsspesifikk'!$D$24/'1a. Stedsspesifikk'!$D$26))+('1a. Stedsspesifikk'!$D$28/('1a. Stedsspesifikk'!$D$25/'1a. Stedsspesifikk'!$D$26)))</f>
        <v>1.6666083353749285E-6</v>
      </c>
      <c r="K66" s="36" t="str">
        <f t="shared" si="0"/>
        <v/>
      </c>
      <c r="L66" s="36" t="str">
        <f t="shared" si="1"/>
        <v/>
      </c>
      <c r="M66" s="36" t="str">
        <f t="shared" si="2"/>
        <v/>
      </c>
      <c r="N66" s="36" t="str">
        <f t="shared" si="3"/>
        <v/>
      </c>
      <c r="O66" s="36" t="str">
        <f>IF(C66="","",(M66*'1a. Stedsspesifikk'!$D$21)/('1a. Stedsspesifikk'!$D$20*('1a. Stedsspesifikk'!$D$22/24)))</f>
        <v/>
      </c>
      <c r="P66" s="53" t="str">
        <f>IF('1f. Kons. inneluft'!D68&gt;0,'1f. Kons. inneluft'!D68,O66)</f>
        <v/>
      </c>
      <c r="Q66" s="36" t="str">
        <f>IF(D66="","",(N66*'1a. Stedsspesifikk'!$D$21)/('1a. Stedsspesifikk'!$D$20*('1a. Stedsspesifikk'!$D$22/24)))</f>
        <v/>
      </c>
      <c r="R66" s="53" t="str">
        <f>IF('1f. Kons. inneluft'!E68&gt;0,'1f. Kons. inneluft'!E68,Q66)</f>
        <v/>
      </c>
      <c r="S66" s="63"/>
      <c r="T66" s="63"/>
      <c r="U66" s="63"/>
      <c r="V66" s="63"/>
      <c r="W66" s="63"/>
      <c r="X66" s="63"/>
      <c r="Y66" s="63"/>
      <c r="Z66" s="63"/>
      <c r="AA66" s="63"/>
      <c r="AB66" s="63"/>
      <c r="AC66" s="63"/>
      <c r="AD66" s="63"/>
      <c r="AE66" s="63"/>
      <c r="AF66" s="63"/>
      <c r="AG66" s="63"/>
      <c r="AH66" s="63"/>
      <c r="AI66" s="63"/>
      <c r="AJ66" s="63"/>
      <c r="AK66" s="63"/>
      <c r="AL66" s="63"/>
      <c r="AM66" s="63"/>
    </row>
    <row r="67" spans="1:39" x14ac:dyDescent="0.2">
      <c r="A67" s="1" t="str">
        <f>IF(Stoff!$B67=0,"-",Stoff!$B67)</f>
        <v>PBDE-154</v>
      </c>
      <c r="B67" s="208">
        <v>0</v>
      </c>
      <c r="C67" s="36" t="str">
        <f>IF(Fasefordeling!J67="i.r.","",Fasefordeling!J67)</f>
        <v/>
      </c>
      <c r="D67" s="36" t="str">
        <f>IF(Fasefordeling!L67="i.r.","",Fasefordeling!L67)</f>
        <v/>
      </c>
      <c r="E67" s="36">
        <f>Stoff!Q67*(('1a. Stedsspesifikk'!$D$15^(10/3))/('1a. Stedsspesifikk'!$D$18^2))</f>
        <v>1.0526463857566316E-4</v>
      </c>
      <c r="F67" s="36">
        <f>Stoff!Q67*(('1a. Stedsspesifikk'!$D$30^(10/3))/('1a. Stedsspesifikk'!$D$29^2))</f>
        <v>2.4931449302546235E-4</v>
      </c>
      <c r="G67" s="36">
        <f>('1a. Stedsspesifikk'!$D$23+'1a. Stedsspesifikk'!$D$28)/(('1a. Stedsspesifikk'!$D$23/E67)+('1a. Stedsspesifikk'!$D$28/F67))</f>
        <v>1.2077122713193786E-4</v>
      </c>
      <c r="H67" s="36" t="str">
        <f>IF(C67="","",-G67*((B67-C67)/('1a. Stedsspesifikk'!$C$28+'1a. Stedsspesifikk'!$C$23)))</f>
        <v/>
      </c>
      <c r="I67" s="36" t="str">
        <f>IF(D67="","",-G67*((B67-D67)/('1a. Stedsspesifikk'!$C$28+'1a. Stedsspesifikk'!$C$23)))</f>
        <v/>
      </c>
      <c r="J67" s="36">
        <f>'1a. Stedsspesifikk'!$D$27/(('1a. Stedsspesifikk'!$D$23/('1a. Stedsspesifikk'!$D$24/'1a. Stedsspesifikk'!$D$26))+('1a. Stedsspesifikk'!$D$28/('1a. Stedsspesifikk'!$D$25/'1a. Stedsspesifikk'!$D$26)))</f>
        <v>1.6666083353749285E-6</v>
      </c>
      <c r="K67" s="36" t="str">
        <f t="shared" ref="K67:K84" si="4">IF(C67="","",J67*C67)</f>
        <v/>
      </c>
      <c r="L67" s="36" t="str">
        <f t="shared" ref="L67:L84" si="5">IF(D67="","",J67*D67)</f>
        <v/>
      </c>
      <c r="M67" s="36" t="str">
        <f t="shared" ref="M67:M84" si="6">IF(C67="","",K67+H67)</f>
        <v/>
      </c>
      <c r="N67" s="36" t="str">
        <f t="shared" ref="N67:N84" si="7">IF(D67="","",L67+I67)</f>
        <v/>
      </c>
      <c r="O67" s="36" t="str">
        <f>IF(C67="","",(M67*'1a. Stedsspesifikk'!$D$21)/('1a. Stedsspesifikk'!$D$20*('1a. Stedsspesifikk'!$D$22/24)))</f>
        <v/>
      </c>
      <c r="P67" s="53" t="str">
        <f>IF('1f. Kons. inneluft'!D69&gt;0,'1f. Kons. inneluft'!D69,O67)</f>
        <v/>
      </c>
      <c r="Q67" s="36" t="str">
        <f>IF(D67="","",(N67*'1a. Stedsspesifikk'!$D$21)/('1a. Stedsspesifikk'!$D$20*('1a. Stedsspesifikk'!$D$22/24)))</f>
        <v/>
      </c>
      <c r="R67" s="53" t="str">
        <f>IF('1f. Kons. inneluft'!E69&gt;0,'1f. Kons. inneluft'!E69,Q67)</f>
        <v/>
      </c>
      <c r="S67" s="63"/>
      <c r="T67" s="63"/>
      <c r="U67" s="63"/>
      <c r="V67" s="63"/>
      <c r="W67" s="63"/>
      <c r="X67" s="63"/>
      <c r="Y67" s="63"/>
      <c r="Z67" s="63"/>
      <c r="AA67" s="63"/>
      <c r="AB67" s="63"/>
      <c r="AC67" s="63"/>
      <c r="AD67" s="63"/>
      <c r="AE67" s="63"/>
      <c r="AF67" s="63"/>
      <c r="AG67" s="63"/>
      <c r="AH67" s="63"/>
      <c r="AI67" s="63"/>
      <c r="AJ67" s="63"/>
      <c r="AK67" s="63"/>
      <c r="AL67" s="63"/>
      <c r="AM67" s="63"/>
    </row>
    <row r="68" spans="1:39" x14ac:dyDescent="0.2">
      <c r="A68" s="1" t="str">
        <f>IF(Stoff!$B68=0,"-",Stoff!$B68)</f>
        <v>PBDE-209</v>
      </c>
      <c r="B68" s="208">
        <v>0</v>
      </c>
      <c r="C68" s="36" t="str">
        <f>IF(Fasefordeling!J68="i.r.","",Fasefordeling!J68)</f>
        <v/>
      </c>
      <c r="D68" s="36" t="str">
        <f>IF(Fasefordeling!L68="i.r.","",Fasefordeling!L68)</f>
        <v/>
      </c>
      <c r="E68" s="36">
        <f>Stoff!Q68*(('1a. Stedsspesifikk'!$D$15^(10/3))/('1a. Stedsspesifikk'!$D$18^2))</f>
        <v>1.0526463857566316E-4</v>
      </c>
      <c r="F68" s="36">
        <f>Stoff!Q68*(('1a. Stedsspesifikk'!$D$30^(10/3))/('1a. Stedsspesifikk'!$D$29^2))</f>
        <v>2.4931449302546235E-4</v>
      </c>
      <c r="G68" s="36">
        <f>('1a. Stedsspesifikk'!$D$23+'1a. Stedsspesifikk'!$D$28)/(('1a. Stedsspesifikk'!$D$23/E68)+('1a. Stedsspesifikk'!$D$28/F68))</f>
        <v>1.2077122713193786E-4</v>
      </c>
      <c r="H68" s="36" t="str">
        <f>IF(C68="","",-G68*((B68-C68)/('1a. Stedsspesifikk'!$C$28+'1a. Stedsspesifikk'!$C$23)))</f>
        <v/>
      </c>
      <c r="I68" s="36" t="str">
        <f>IF(D68="","",-G68*((B68-D68)/('1a. Stedsspesifikk'!$C$28+'1a. Stedsspesifikk'!$C$23)))</f>
        <v/>
      </c>
      <c r="J68" s="36">
        <f>'1a. Stedsspesifikk'!$D$27/(('1a. Stedsspesifikk'!$D$23/('1a. Stedsspesifikk'!$D$24/'1a. Stedsspesifikk'!$D$26))+('1a. Stedsspesifikk'!$D$28/('1a. Stedsspesifikk'!$D$25/'1a. Stedsspesifikk'!$D$26)))</f>
        <v>1.6666083353749285E-6</v>
      </c>
      <c r="K68" s="36" t="str">
        <f t="shared" si="4"/>
        <v/>
      </c>
      <c r="L68" s="36" t="str">
        <f t="shared" si="5"/>
        <v/>
      </c>
      <c r="M68" s="36" t="str">
        <f t="shared" si="6"/>
        <v/>
      </c>
      <c r="N68" s="36" t="str">
        <f t="shared" si="7"/>
        <v/>
      </c>
      <c r="O68" s="36" t="str">
        <f>IF(C68="","",(M68*'1a. Stedsspesifikk'!$D$21)/('1a. Stedsspesifikk'!$D$20*('1a. Stedsspesifikk'!$D$22/24)))</f>
        <v/>
      </c>
      <c r="P68" s="53" t="str">
        <f>IF('1f. Kons. inneluft'!D70&gt;0,'1f. Kons. inneluft'!D70,O68)</f>
        <v/>
      </c>
      <c r="Q68" s="36" t="str">
        <f>IF(D68="","",(N68*'1a. Stedsspesifikk'!$D$21)/('1a. Stedsspesifikk'!$D$20*('1a. Stedsspesifikk'!$D$22/24)))</f>
        <v/>
      </c>
      <c r="R68" s="53" t="str">
        <f>IF('1f. Kons. inneluft'!E70&gt;0,'1f. Kons. inneluft'!E70,Q68)</f>
        <v/>
      </c>
      <c r="S68" s="63"/>
      <c r="T68" s="63"/>
      <c r="U68" s="63"/>
      <c r="V68" s="63"/>
      <c r="W68" s="63"/>
      <c r="X68" s="63"/>
      <c r="Y68" s="63"/>
      <c r="Z68" s="63"/>
      <c r="AA68" s="63"/>
      <c r="AB68" s="63"/>
      <c r="AC68" s="63"/>
      <c r="AD68" s="63"/>
      <c r="AE68" s="63"/>
      <c r="AF68" s="63"/>
      <c r="AG68" s="63"/>
      <c r="AH68" s="63"/>
      <c r="AI68" s="63"/>
      <c r="AJ68" s="63"/>
      <c r="AK68" s="63"/>
      <c r="AL68" s="63"/>
      <c r="AM68" s="63"/>
    </row>
    <row r="69" spans="1:39" x14ac:dyDescent="0.2">
      <c r="A69" s="1" t="str">
        <f>IF(Stoff!$B69=0,"-",Stoff!$B69)</f>
        <v>HBCDD</v>
      </c>
      <c r="B69" s="208">
        <v>0</v>
      </c>
      <c r="C69" s="36" t="str">
        <f>IF(Fasefordeling!J69="i.r.","",Fasefordeling!J69)</f>
        <v/>
      </c>
      <c r="D69" s="36" t="str">
        <f>IF(Fasefordeling!L69="i.r.","",Fasefordeling!L69)</f>
        <v/>
      </c>
      <c r="E69" s="36">
        <f>Stoff!Q69*(('1a. Stedsspesifikk'!$D$15^(10/3))/('1a. Stedsspesifikk'!$D$18^2))</f>
        <v>1.0526463857566316E-4</v>
      </c>
      <c r="F69" s="36">
        <f>Stoff!Q69*(('1a. Stedsspesifikk'!$D$30^(10/3))/('1a. Stedsspesifikk'!$D$29^2))</f>
        <v>2.4931449302546235E-4</v>
      </c>
      <c r="G69" s="36">
        <f>('1a. Stedsspesifikk'!$D$23+'1a. Stedsspesifikk'!$D$28)/(('1a. Stedsspesifikk'!$D$23/E69)+('1a. Stedsspesifikk'!$D$28/F69))</f>
        <v>1.2077122713193786E-4</v>
      </c>
      <c r="H69" s="36" t="str">
        <f>IF(C69="","",-G69*((B69-C69)/('1a. Stedsspesifikk'!$C$28+'1a. Stedsspesifikk'!$C$23)))</f>
        <v/>
      </c>
      <c r="I69" s="36" t="str">
        <f>IF(D69="","",-G69*((B69-D69)/('1a. Stedsspesifikk'!$C$28+'1a. Stedsspesifikk'!$C$23)))</f>
        <v/>
      </c>
      <c r="J69" s="36">
        <f>'1a. Stedsspesifikk'!$D$27/(('1a. Stedsspesifikk'!$D$23/('1a. Stedsspesifikk'!$D$24/'1a. Stedsspesifikk'!$D$26))+('1a. Stedsspesifikk'!$D$28/('1a. Stedsspesifikk'!$D$25/'1a. Stedsspesifikk'!$D$26)))</f>
        <v>1.6666083353749285E-6</v>
      </c>
      <c r="K69" s="36" t="str">
        <f t="shared" si="4"/>
        <v/>
      </c>
      <c r="L69" s="36" t="str">
        <f t="shared" si="5"/>
        <v/>
      </c>
      <c r="M69" s="36" t="str">
        <f t="shared" si="6"/>
        <v/>
      </c>
      <c r="N69" s="36" t="str">
        <f t="shared" si="7"/>
        <v/>
      </c>
      <c r="O69" s="36" t="str">
        <f>IF(C69="","",(M69*'1a. Stedsspesifikk'!$D$21)/('1a. Stedsspesifikk'!$D$20*('1a. Stedsspesifikk'!$D$22/24)))</f>
        <v/>
      </c>
      <c r="P69" s="53" t="str">
        <f>IF('1f. Kons. inneluft'!D71&gt;0,'1f. Kons. inneluft'!D71,O69)</f>
        <v/>
      </c>
      <c r="Q69" s="36" t="str">
        <f>IF(D69="","",(N69*'1a. Stedsspesifikk'!$D$21)/('1a. Stedsspesifikk'!$D$20*('1a. Stedsspesifikk'!$D$22/24)))</f>
        <v/>
      </c>
      <c r="R69" s="53" t="str">
        <f>IF('1f. Kons. inneluft'!E71&gt;0,'1f. Kons. inneluft'!E71,Q69)</f>
        <v/>
      </c>
      <c r="S69" s="63"/>
      <c r="T69" s="63"/>
      <c r="U69" s="63"/>
      <c r="V69" s="63"/>
      <c r="W69" s="63"/>
      <c r="X69" s="63"/>
      <c r="Y69" s="63"/>
      <c r="Z69" s="63"/>
      <c r="AA69" s="63"/>
      <c r="AB69" s="63"/>
      <c r="AC69" s="63"/>
      <c r="AD69" s="63"/>
      <c r="AE69" s="63"/>
      <c r="AF69" s="63"/>
      <c r="AG69" s="63"/>
      <c r="AH69" s="63"/>
      <c r="AI69" s="63"/>
      <c r="AJ69" s="63"/>
      <c r="AK69" s="63"/>
      <c r="AL69" s="63"/>
      <c r="AM69" s="63"/>
    </row>
    <row r="70" spans="1:39" x14ac:dyDescent="0.2">
      <c r="A70" s="1" t="str">
        <f>IF(Stoff!$B70=0,"-",Stoff!$B70)</f>
        <v>Tetrabrombisfenol A</v>
      </c>
      <c r="B70" s="208">
        <v>0</v>
      </c>
      <c r="C70" s="36" t="str">
        <f>IF(Fasefordeling!J70="i.r.","",Fasefordeling!J70)</f>
        <v/>
      </c>
      <c r="D70" s="36" t="str">
        <f>IF(Fasefordeling!L70="i.r.","",Fasefordeling!L70)</f>
        <v/>
      </c>
      <c r="E70" s="36">
        <f>Stoff!Q70*(('1a. Stedsspesifikk'!$D$15^(10/3))/('1a. Stedsspesifikk'!$D$18^2))</f>
        <v>1.0526463857566316E-4</v>
      </c>
      <c r="F70" s="36">
        <f>Stoff!Q70*(('1a. Stedsspesifikk'!$D$30^(10/3))/('1a. Stedsspesifikk'!$D$29^2))</f>
        <v>2.4931449302546235E-4</v>
      </c>
      <c r="G70" s="36">
        <f>('1a. Stedsspesifikk'!$D$23+'1a. Stedsspesifikk'!$D$28)/(('1a. Stedsspesifikk'!$D$23/E70)+('1a. Stedsspesifikk'!$D$28/F70))</f>
        <v>1.2077122713193786E-4</v>
      </c>
      <c r="H70" s="36" t="str">
        <f>IF(C70="","",-G70*((B70-C70)/('1a. Stedsspesifikk'!$C$28+'1a. Stedsspesifikk'!$C$23)))</f>
        <v/>
      </c>
      <c r="I70" s="36" t="str">
        <f>IF(D70="","",-G70*((B70-D70)/('1a. Stedsspesifikk'!$C$28+'1a. Stedsspesifikk'!$C$23)))</f>
        <v/>
      </c>
      <c r="J70" s="36">
        <f>'1a. Stedsspesifikk'!$D$27/(('1a. Stedsspesifikk'!$D$23/('1a. Stedsspesifikk'!$D$24/'1a. Stedsspesifikk'!$D$26))+('1a. Stedsspesifikk'!$D$28/('1a. Stedsspesifikk'!$D$25/'1a. Stedsspesifikk'!$D$26)))</f>
        <v>1.6666083353749285E-6</v>
      </c>
      <c r="K70" s="36" t="str">
        <f t="shared" si="4"/>
        <v/>
      </c>
      <c r="L70" s="36" t="str">
        <f t="shared" si="5"/>
        <v/>
      </c>
      <c r="M70" s="36" t="str">
        <f t="shared" si="6"/>
        <v/>
      </c>
      <c r="N70" s="36" t="str">
        <f t="shared" si="7"/>
        <v/>
      </c>
      <c r="O70" s="36" t="str">
        <f>IF(C70="","",(M70*'1a. Stedsspesifikk'!$D$21)/('1a. Stedsspesifikk'!$D$20*('1a. Stedsspesifikk'!$D$22/24)))</f>
        <v/>
      </c>
      <c r="P70" s="53" t="str">
        <f>IF('1f. Kons. inneluft'!D72&gt;0,'1f. Kons. inneluft'!D72,O70)</f>
        <v/>
      </c>
      <c r="Q70" s="36" t="str">
        <f>IF(D70="","",(N70*'1a. Stedsspesifikk'!$D$21)/('1a. Stedsspesifikk'!$D$20*('1a. Stedsspesifikk'!$D$22/24)))</f>
        <v/>
      </c>
      <c r="R70" s="53" t="str">
        <f>IF('1f. Kons. inneluft'!E72&gt;0,'1f. Kons. inneluft'!E72,Q70)</f>
        <v/>
      </c>
      <c r="S70" s="63"/>
      <c r="T70" s="63"/>
      <c r="U70" s="63"/>
      <c r="V70" s="63"/>
      <c r="W70" s="63"/>
      <c r="X70" s="63"/>
      <c r="Y70" s="63"/>
      <c r="Z70" s="63"/>
      <c r="AA70" s="63"/>
      <c r="AB70" s="63"/>
      <c r="AC70" s="63"/>
      <c r="AD70" s="63"/>
      <c r="AE70" s="63"/>
      <c r="AF70" s="63"/>
      <c r="AG70" s="63"/>
      <c r="AH70" s="63"/>
      <c r="AI70" s="63"/>
      <c r="AJ70" s="63"/>
      <c r="AK70" s="63"/>
      <c r="AL70" s="63"/>
      <c r="AM70" s="63"/>
    </row>
    <row r="71" spans="1:39" x14ac:dyDescent="0.2">
      <c r="A71" s="1" t="str">
        <f>IF(Stoff!$B71=0,"-",Stoff!$B71)</f>
        <v>Bisfenol A</v>
      </c>
      <c r="B71" s="208">
        <v>0</v>
      </c>
      <c r="C71" s="36" t="str">
        <f>IF(Fasefordeling!J71="i.r.","",Fasefordeling!J71)</f>
        <v/>
      </c>
      <c r="D71" s="36" t="str">
        <f>IF(Fasefordeling!L71="i.r.","",Fasefordeling!L71)</f>
        <v/>
      </c>
      <c r="E71" s="36">
        <f>Stoff!Q71*(('1a. Stedsspesifikk'!$D$15^(10/3))/('1a. Stedsspesifikk'!$D$18^2))</f>
        <v>1.0526463857566316E-4</v>
      </c>
      <c r="F71" s="36">
        <f>Stoff!Q71*(('1a. Stedsspesifikk'!$D$30^(10/3))/('1a. Stedsspesifikk'!$D$29^2))</f>
        <v>2.4931449302546235E-4</v>
      </c>
      <c r="G71" s="36">
        <f>('1a. Stedsspesifikk'!$D$23+'1a. Stedsspesifikk'!$D$28)/(('1a. Stedsspesifikk'!$D$23/E71)+('1a. Stedsspesifikk'!$D$28/F71))</f>
        <v>1.2077122713193786E-4</v>
      </c>
      <c r="H71" s="36" t="str">
        <f>IF(C71="","",-G71*((B71-C71)/('1a. Stedsspesifikk'!$C$28+'1a. Stedsspesifikk'!$C$23)))</f>
        <v/>
      </c>
      <c r="I71" s="36" t="str">
        <f>IF(D71="","",-G71*((B71-D71)/('1a. Stedsspesifikk'!$C$28+'1a. Stedsspesifikk'!$C$23)))</f>
        <v/>
      </c>
      <c r="J71" s="36">
        <f>'1a. Stedsspesifikk'!$D$27/(('1a. Stedsspesifikk'!$D$23/('1a. Stedsspesifikk'!$D$24/'1a. Stedsspesifikk'!$D$26))+('1a. Stedsspesifikk'!$D$28/('1a. Stedsspesifikk'!$D$25/'1a. Stedsspesifikk'!$D$26)))</f>
        <v>1.6666083353749285E-6</v>
      </c>
      <c r="K71" s="36" t="str">
        <f t="shared" si="4"/>
        <v/>
      </c>
      <c r="L71" s="36" t="str">
        <f t="shared" si="5"/>
        <v/>
      </c>
      <c r="M71" s="36" t="str">
        <f t="shared" si="6"/>
        <v/>
      </c>
      <c r="N71" s="36" t="str">
        <f t="shared" si="7"/>
        <v/>
      </c>
      <c r="O71" s="36" t="str">
        <f>IF(C71="","",(M71*'1a. Stedsspesifikk'!$D$21)/('1a. Stedsspesifikk'!$D$20*('1a. Stedsspesifikk'!$D$22/24)))</f>
        <v/>
      </c>
      <c r="P71" s="53" t="str">
        <f>IF('1f. Kons. inneluft'!D73&gt;0,'1f. Kons. inneluft'!D73,O71)</f>
        <v/>
      </c>
      <c r="Q71" s="36" t="str">
        <f>IF(D71="","",(N71*'1a. Stedsspesifikk'!$D$21)/('1a. Stedsspesifikk'!$D$20*('1a. Stedsspesifikk'!$D$22/24)))</f>
        <v/>
      </c>
      <c r="R71" s="53" t="str">
        <f>IF('1f. Kons. inneluft'!E73&gt;0,'1f. Kons. inneluft'!E73,Q71)</f>
        <v/>
      </c>
      <c r="S71" s="63"/>
      <c r="T71" s="63"/>
      <c r="U71" s="63"/>
      <c r="V71" s="63"/>
      <c r="W71" s="63"/>
      <c r="X71" s="63"/>
      <c r="Y71" s="63"/>
      <c r="Z71" s="63"/>
      <c r="AA71" s="63"/>
      <c r="AB71" s="63"/>
      <c r="AC71" s="63"/>
      <c r="AD71" s="63"/>
      <c r="AE71" s="63"/>
      <c r="AF71" s="63"/>
      <c r="AG71" s="63"/>
      <c r="AH71" s="63"/>
      <c r="AI71" s="63"/>
      <c r="AJ71" s="63"/>
      <c r="AK71" s="63"/>
      <c r="AL71" s="63"/>
      <c r="AM71" s="63"/>
    </row>
    <row r="72" spans="1:39" x14ac:dyDescent="0.2">
      <c r="A72" s="1" t="str">
        <f>IF(Stoff!$B72=0,"-",Stoff!$B72)</f>
        <v>PFOS</v>
      </c>
      <c r="B72" s="208">
        <v>0</v>
      </c>
      <c r="C72" s="36" t="str">
        <f>IF(Fasefordeling!J72="i.r.","",Fasefordeling!J72)</f>
        <v/>
      </c>
      <c r="D72" s="36" t="str">
        <f>IF(Fasefordeling!L72="i.r.","",Fasefordeling!L72)</f>
        <v/>
      </c>
      <c r="E72" s="36">
        <f>Stoff!Q72*(('1a. Stedsspesifikk'!$D$15^(10/3))/('1a. Stedsspesifikk'!$D$18^2))</f>
        <v>1.0526463857566316E-4</v>
      </c>
      <c r="F72" s="36">
        <f>Stoff!Q72*(('1a. Stedsspesifikk'!$D$30^(10/3))/('1a. Stedsspesifikk'!$D$29^2))</f>
        <v>2.4931449302546235E-4</v>
      </c>
      <c r="G72" s="36">
        <f>('1a. Stedsspesifikk'!$D$23+'1a. Stedsspesifikk'!$D$28)/(('1a. Stedsspesifikk'!$D$23/E72)+('1a. Stedsspesifikk'!$D$28/F72))</f>
        <v>1.2077122713193786E-4</v>
      </c>
      <c r="H72" s="36" t="str">
        <f>IF(C72="","",-G72*((B72-C72)/('1a. Stedsspesifikk'!$C$28+'1a. Stedsspesifikk'!$C$23)))</f>
        <v/>
      </c>
      <c r="I72" s="36" t="str">
        <f>IF(D72="","",-G72*((B72-D72)/('1a. Stedsspesifikk'!$C$28+'1a. Stedsspesifikk'!$C$23)))</f>
        <v/>
      </c>
      <c r="J72" s="36">
        <f>'1a. Stedsspesifikk'!$D$27/(('1a. Stedsspesifikk'!$D$23/('1a. Stedsspesifikk'!$D$24/'1a. Stedsspesifikk'!$D$26))+('1a. Stedsspesifikk'!$D$28/('1a. Stedsspesifikk'!$D$25/'1a. Stedsspesifikk'!$D$26)))</f>
        <v>1.6666083353749285E-6</v>
      </c>
      <c r="K72" s="36" t="str">
        <f t="shared" si="4"/>
        <v/>
      </c>
      <c r="L72" s="36" t="str">
        <f t="shared" si="5"/>
        <v/>
      </c>
      <c r="M72" s="36" t="str">
        <f t="shared" si="6"/>
        <v/>
      </c>
      <c r="N72" s="36" t="str">
        <f t="shared" si="7"/>
        <v/>
      </c>
      <c r="O72" s="36" t="str">
        <f>IF(C72="","",(M72*'1a. Stedsspesifikk'!$D$21)/('1a. Stedsspesifikk'!$D$20*('1a. Stedsspesifikk'!$D$22/24)))</f>
        <v/>
      </c>
      <c r="P72" s="53" t="str">
        <f>IF('1f. Kons. inneluft'!D74&gt;0,'1f. Kons. inneluft'!D74,O72)</f>
        <v/>
      </c>
      <c r="Q72" s="36" t="str">
        <f>IF(D72="","",(N72*'1a. Stedsspesifikk'!$D$21)/('1a. Stedsspesifikk'!$D$20*('1a. Stedsspesifikk'!$D$22/24)))</f>
        <v/>
      </c>
      <c r="R72" s="53" t="str">
        <f>IF('1f. Kons. inneluft'!E74&gt;0,'1f. Kons. inneluft'!E74,Q72)</f>
        <v/>
      </c>
      <c r="S72" s="63"/>
      <c r="T72" s="63"/>
      <c r="U72" s="63"/>
      <c r="V72" s="63"/>
      <c r="W72" s="63"/>
      <c r="X72" s="63"/>
      <c r="Y72" s="63"/>
      <c r="Z72" s="63"/>
      <c r="AA72" s="63"/>
      <c r="AB72" s="63"/>
      <c r="AC72" s="63"/>
      <c r="AD72" s="63"/>
      <c r="AE72" s="63"/>
      <c r="AF72" s="63"/>
      <c r="AG72" s="63"/>
      <c r="AH72" s="63"/>
      <c r="AI72" s="63"/>
      <c r="AJ72" s="63"/>
      <c r="AK72" s="63"/>
      <c r="AL72" s="63"/>
      <c r="AM72" s="63"/>
    </row>
    <row r="73" spans="1:39" x14ac:dyDescent="0.2">
      <c r="A73" s="1" t="str">
        <f>IF(Stoff!$B73=0,"-",Stoff!$B73)</f>
        <v>Nonylfenol</v>
      </c>
      <c r="B73" s="208">
        <v>0</v>
      </c>
      <c r="C73" s="36" t="str">
        <f>IF(Fasefordeling!J73="i.r.","",Fasefordeling!J73)</f>
        <v/>
      </c>
      <c r="D73" s="36" t="str">
        <f>IF(Fasefordeling!L73="i.r.","",Fasefordeling!L73)</f>
        <v/>
      </c>
      <c r="E73" s="36">
        <f>Stoff!Q73*(('1a. Stedsspesifikk'!$D$15^(10/3))/('1a. Stedsspesifikk'!$D$18^2))</f>
        <v>1.0526463857566316E-4</v>
      </c>
      <c r="F73" s="36">
        <f>Stoff!Q73*(('1a. Stedsspesifikk'!$D$30^(10/3))/('1a. Stedsspesifikk'!$D$29^2))</f>
        <v>2.4931449302546235E-4</v>
      </c>
      <c r="G73" s="36">
        <f>('1a. Stedsspesifikk'!$D$23+'1a. Stedsspesifikk'!$D$28)/(('1a. Stedsspesifikk'!$D$23/E73)+('1a. Stedsspesifikk'!$D$28/F73))</f>
        <v>1.2077122713193786E-4</v>
      </c>
      <c r="H73" s="36" t="str">
        <f>IF(C73="","",-G73*((B73-C73)/('1a. Stedsspesifikk'!$C$28+'1a. Stedsspesifikk'!$C$23)))</f>
        <v/>
      </c>
      <c r="I73" s="36" t="str">
        <f>IF(D73="","",-G73*((B73-D73)/('1a. Stedsspesifikk'!$C$28+'1a. Stedsspesifikk'!$C$23)))</f>
        <v/>
      </c>
      <c r="J73" s="36">
        <f>'1a. Stedsspesifikk'!$D$27/(('1a. Stedsspesifikk'!$D$23/('1a. Stedsspesifikk'!$D$24/'1a. Stedsspesifikk'!$D$26))+('1a. Stedsspesifikk'!$D$28/('1a. Stedsspesifikk'!$D$25/'1a. Stedsspesifikk'!$D$26)))</f>
        <v>1.6666083353749285E-6</v>
      </c>
      <c r="K73" s="36" t="str">
        <f t="shared" si="4"/>
        <v/>
      </c>
      <c r="L73" s="36" t="str">
        <f t="shared" si="5"/>
        <v/>
      </c>
      <c r="M73" s="36" t="str">
        <f t="shared" si="6"/>
        <v/>
      </c>
      <c r="N73" s="36" t="str">
        <f t="shared" si="7"/>
        <v/>
      </c>
      <c r="O73" s="36" t="str">
        <f>IF(C73="","",(M73*'1a. Stedsspesifikk'!$D$21)/('1a. Stedsspesifikk'!$D$20*('1a. Stedsspesifikk'!$D$22/24)))</f>
        <v/>
      </c>
      <c r="P73" s="53" t="str">
        <f>IF('1f. Kons. inneluft'!D75&gt;0,'1f. Kons. inneluft'!D75,O73)</f>
        <v/>
      </c>
      <c r="Q73" s="36" t="str">
        <f>IF(D73="","",(N73*'1a. Stedsspesifikk'!$D$21)/('1a. Stedsspesifikk'!$D$20*('1a. Stedsspesifikk'!$D$22/24)))</f>
        <v/>
      </c>
      <c r="R73" s="53" t="str">
        <f>IF('1f. Kons. inneluft'!E75&gt;0,'1f. Kons. inneluft'!E75,Q73)</f>
        <v/>
      </c>
      <c r="S73" s="63"/>
      <c r="T73" s="63"/>
      <c r="U73" s="63"/>
      <c r="V73" s="63"/>
      <c r="W73" s="63"/>
      <c r="X73" s="63"/>
      <c r="Y73" s="63"/>
      <c r="Z73" s="63"/>
      <c r="AA73" s="63"/>
      <c r="AB73" s="63"/>
      <c r="AC73" s="63"/>
      <c r="AD73" s="63"/>
      <c r="AE73" s="63"/>
      <c r="AF73" s="63"/>
      <c r="AG73" s="63"/>
      <c r="AH73" s="63"/>
      <c r="AI73" s="63"/>
      <c r="AJ73" s="63"/>
      <c r="AK73" s="63"/>
      <c r="AL73" s="63"/>
      <c r="AM73" s="63"/>
    </row>
    <row r="74" spans="1:39" x14ac:dyDescent="0.2">
      <c r="A74" s="1" t="str">
        <f>IF(Stoff!$B74=0,"-",Stoff!$B74)</f>
        <v>Nonylfenoletoksilat</v>
      </c>
      <c r="B74" s="208">
        <v>0</v>
      </c>
      <c r="C74" s="36" t="str">
        <f>IF(Fasefordeling!J74="i.r.","",Fasefordeling!J74)</f>
        <v/>
      </c>
      <c r="D74" s="36" t="str">
        <f>IF(Fasefordeling!L74="i.r.","",Fasefordeling!L74)</f>
        <v/>
      </c>
      <c r="E74" s="36">
        <f>Stoff!Q74*(('1a. Stedsspesifikk'!$D$15^(10/3))/('1a. Stedsspesifikk'!$D$18^2))</f>
        <v>1.0526463857566316E-4</v>
      </c>
      <c r="F74" s="36">
        <f>Stoff!Q74*(('1a. Stedsspesifikk'!$D$30^(10/3))/('1a. Stedsspesifikk'!$D$29^2))</f>
        <v>2.4931449302546235E-4</v>
      </c>
      <c r="G74" s="36">
        <f>('1a. Stedsspesifikk'!$D$23+'1a. Stedsspesifikk'!$D$28)/(('1a. Stedsspesifikk'!$D$23/E74)+('1a. Stedsspesifikk'!$D$28/F74))</f>
        <v>1.2077122713193786E-4</v>
      </c>
      <c r="H74" s="36" t="str">
        <f>IF(C74="","",-G74*((B74-C74)/('1a. Stedsspesifikk'!$C$28+'1a. Stedsspesifikk'!$C$23)))</f>
        <v/>
      </c>
      <c r="I74" s="36" t="str">
        <f>IF(D74="","",-G74*((B74-D74)/('1a. Stedsspesifikk'!$C$28+'1a. Stedsspesifikk'!$C$23)))</f>
        <v/>
      </c>
      <c r="J74" s="36">
        <f>'1a. Stedsspesifikk'!$D$27/(('1a. Stedsspesifikk'!$D$23/('1a. Stedsspesifikk'!$D$24/'1a. Stedsspesifikk'!$D$26))+('1a. Stedsspesifikk'!$D$28/('1a. Stedsspesifikk'!$D$25/'1a. Stedsspesifikk'!$D$26)))</f>
        <v>1.6666083353749285E-6</v>
      </c>
      <c r="K74" s="36" t="str">
        <f t="shared" si="4"/>
        <v/>
      </c>
      <c r="L74" s="36" t="str">
        <f t="shared" si="5"/>
        <v/>
      </c>
      <c r="M74" s="36" t="str">
        <f t="shared" si="6"/>
        <v/>
      </c>
      <c r="N74" s="36" t="str">
        <f t="shared" si="7"/>
        <v/>
      </c>
      <c r="O74" s="36" t="str">
        <f>IF(C74="","",(M74*'1a. Stedsspesifikk'!$D$21)/('1a. Stedsspesifikk'!$D$20*('1a. Stedsspesifikk'!$D$22/24)))</f>
        <v/>
      </c>
      <c r="P74" s="53" t="str">
        <f>IF('1f. Kons. inneluft'!D76&gt;0,'1f. Kons. inneluft'!D76,O74)</f>
        <v/>
      </c>
      <c r="Q74" s="36" t="str">
        <f>IF(D74="","",(N74*'1a. Stedsspesifikk'!$D$21)/('1a. Stedsspesifikk'!$D$20*('1a. Stedsspesifikk'!$D$22/24)))</f>
        <v/>
      </c>
      <c r="R74" s="53" t="str">
        <f>IF('1f. Kons. inneluft'!E76&gt;0,'1f. Kons. inneluft'!E76,Q74)</f>
        <v/>
      </c>
      <c r="S74" s="63"/>
      <c r="T74" s="63"/>
      <c r="U74" s="63"/>
      <c r="V74" s="63"/>
      <c r="W74" s="63"/>
      <c r="X74" s="63"/>
      <c r="Y74" s="63"/>
      <c r="Z74" s="63"/>
      <c r="AA74" s="63"/>
      <c r="AB74" s="63"/>
      <c r="AC74" s="63"/>
      <c r="AD74" s="63"/>
      <c r="AE74" s="63"/>
      <c r="AF74" s="63"/>
      <c r="AG74" s="63"/>
      <c r="AH74" s="63"/>
      <c r="AI74" s="63"/>
      <c r="AJ74" s="63"/>
      <c r="AK74" s="63"/>
      <c r="AL74" s="63"/>
      <c r="AM74" s="63"/>
    </row>
    <row r="75" spans="1:39" x14ac:dyDescent="0.2">
      <c r="A75" s="1" t="str">
        <f>IF(Stoff!$B75=0,"-",Stoff!$B75)</f>
        <v>Oktylfenol</v>
      </c>
      <c r="B75" s="208">
        <v>0</v>
      </c>
      <c r="C75" s="36" t="str">
        <f>IF(Fasefordeling!J75="i.r.","",Fasefordeling!J75)</f>
        <v/>
      </c>
      <c r="D75" s="36" t="str">
        <f>IF(Fasefordeling!L75="i.r.","",Fasefordeling!L75)</f>
        <v/>
      </c>
      <c r="E75" s="36">
        <f>Stoff!Q75*(('1a. Stedsspesifikk'!$D$15^(10/3))/('1a. Stedsspesifikk'!$D$18^2))</f>
        <v>1.0526463857566316E-4</v>
      </c>
      <c r="F75" s="36">
        <f>Stoff!Q75*(('1a. Stedsspesifikk'!$D$30^(10/3))/('1a. Stedsspesifikk'!$D$29^2))</f>
        <v>2.4931449302546235E-4</v>
      </c>
      <c r="G75" s="36">
        <f>('1a. Stedsspesifikk'!$D$23+'1a. Stedsspesifikk'!$D$28)/(('1a. Stedsspesifikk'!$D$23/E75)+('1a. Stedsspesifikk'!$D$28/F75))</f>
        <v>1.2077122713193786E-4</v>
      </c>
      <c r="H75" s="36" t="str">
        <f>IF(C75="","",-G75*((B75-C75)/('1a. Stedsspesifikk'!$C$28+'1a. Stedsspesifikk'!$C$23)))</f>
        <v/>
      </c>
      <c r="I75" s="36" t="str">
        <f>IF(D75="","",-G75*((B75-D75)/('1a. Stedsspesifikk'!$C$28+'1a. Stedsspesifikk'!$C$23)))</f>
        <v/>
      </c>
      <c r="J75" s="36">
        <f>'1a. Stedsspesifikk'!$D$27/(('1a. Stedsspesifikk'!$D$23/('1a. Stedsspesifikk'!$D$24/'1a. Stedsspesifikk'!$D$26))+('1a. Stedsspesifikk'!$D$28/('1a. Stedsspesifikk'!$D$25/'1a. Stedsspesifikk'!$D$26)))</f>
        <v>1.6666083353749285E-6</v>
      </c>
      <c r="K75" s="36" t="str">
        <f t="shared" si="4"/>
        <v/>
      </c>
      <c r="L75" s="36" t="str">
        <f t="shared" si="5"/>
        <v/>
      </c>
      <c r="M75" s="36" t="str">
        <f t="shared" si="6"/>
        <v/>
      </c>
      <c r="N75" s="36" t="str">
        <f t="shared" si="7"/>
        <v/>
      </c>
      <c r="O75" s="36" t="str">
        <f>IF(C75="","",(M75*'1a. Stedsspesifikk'!$D$21)/('1a. Stedsspesifikk'!$D$20*('1a. Stedsspesifikk'!$D$22/24)))</f>
        <v/>
      </c>
      <c r="P75" s="53" t="str">
        <f>IF('1f. Kons. inneluft'!D77&gt;0,'1f. Kons. inneluft'!D77,O75)</f>
        <v/>
      </c>
      <c r="Q75" s="36" t="str">
        <f>IF(D75="","",(N75*'1a. Stedsspesifikk'!$D$21)/('1a. Stedsspesifikk'!$D$20*('1a. Stedsspesifikk'!$D$22/24)))</f>
        <v/>
      </c>
      <c r="R75" s="53" t="str">
        <f>IF('1f. Kons. inneluft'!E77&gt;0,'1f. Kons. inneluft'!E77,Q75)</f>
        <v/>
      </c>
      <c r="S75" s="63"/>
      <c r="T75" s="63"/>
      <c r="U75" s="63"/>
      <c r="V75" s="63"/>
      <c r="W75" s="63"/>
      <c r="X75" s="63"/>
      <c r="Y75" s="63"/>
      <c r="Z75" s="63"/>
      <c r="AA75" s="63"/>
      <c r="AB75" s="63"/>
      <c r="AC75" s="63"/>
      <c r="AD75" s="63"/>
      <c r="AE75" s="63"/>
      <c r="AF75" s="63"/>
      <c r="AG75" s="63"/>
      <c r="AH75" s="63"/>
      <c r="AI75" s="63"/>
      <c r="AJ75" s="63"/>
      <c r="AK75" s="63"/>
      <c r="AL75" s="63"/>
      <c r="AM75" s="63"/>
    </row>
    <row r="76" spans="1:39" x14ac:dyDescent="0.2">
      <c r="A76" s="1" t="str">
        <f>IF(Stoff!$B76=0,"-",Stoff!$B76)</f>
        <v>Oktylfenoletoksilat</v>
      </c>
      <c r="B76" s="208">
        <v>0</v>
      </c>
      <c r="C76" s="36" t="str">
        <f>IF(Fasefordeling!J76="i.r.","",Fasefordeling!J76)</f>
        <v/>
      </c>
      <c r="D76" s="36" t="str">
        <f>IF(Fasefordeling!L76="i.r.","",Fasefordeling!L76)</f>
        <v/>
      </c>
      <c r="E76" s="36">
        <f>Stoff!Q76*(('1a. Stedsspesifikk'!$D$15^(10/3))/('1a. Stedsspesifikk'!$D$18^2))</f>
        <v>1.0526463857566316E-4</v>
      </c>
      <c r="F76" s="36">
        <f>Stoff!Q76*(('1a. Stedsspesifikk'!$D$30^(10/3))/('1a. Stedsspesifikk'!$D$29^2))</f>
        <v>2.4931449302546235E-4</v>
      </c>
      <c r="G76" s="36">
        <f>('1a. Stedsspesifikk'!$D$23+'1a. Stedsspesifikk'!$D$28)/(('1a. Stedsspesifikk'!$D$23/E76)+('1a. Stedsspesifikk'!$D$28/F76))</f>
        <v>1.2077122713193786E-4</v>
      </c>
      <c r="H76" s="36" t="str">
        <f>IF(C76="","",-G76*((B76-C76)/('1a. Stedsspesifikk'!$C$28+'1a. Stedsspesifikk'!$C$23)))</f>
        <v/>
      </c>
      <c r="I76" s="36" t="str">
        <f>IF(D76="","",-G76*((B76-D76)/('1a. Stedsspesifikk'!$C$28+'1a. Stedsspesifikk'!$C$23)))</f>
        <v/>
      </c>
      <c r="J76" s="36">
        <f>'1a. Stedsspesifikk'!$D$27/(('1a. Stedsspesifikk'!$D$23/('1a. Stedsspesifikk'!$D$24/'1a. Stedsspesifikk'!$D$26))+('1a. Stedsspesifikk'!$D$28/('1a. Stedsspesifikk'!$D$25/'1a. Stedsspesifikk'!$D$26)))</f>
        <v>1.6666083353749285E-6</v>
      </c>
      <c r="K76" s="36" t="str">
        <f t="shared" si="4"/>
        <v/>
      </c>
      <c r="L76" s="36" t="str">
        <f t="shared" si="5"/>
        <v/>
      </c>
      <c r="M76" s="36" t="str">
        <f t="shared" si="6"/>
        <v/>
      </c>
      <c r="N76" s="36" t="str">
        <f t="shared" si="7"/>
        <v/>
      </c>
      <c r="O76" s="36" t="str">
        <f>IF(C76="","",(M76*'1a. Stedsspesifikk'!$D$21)/('1a. Stedsspesifikk'!$D$20*('1a. Stedsspesifikk'!$D$22/24)))</f>
        <v/>
      </c>
      <c r="P76" s="53" t="str">
        <f>IF('1f. Kons. inneluft'!D78&gt;0,'1f. Kons. inneluft'!D78,O76)</f>
        <v/>
      </c>
      <c r="Q76" s="36" t="str">
        <f>IF(D76="","",(N76*'1a. Stedsspesifikk'!$D$21)/('1a. Stedsspesifikk'!$D$20*('1a. Stedsspesifikk'!$D$22/24)))</f>
        <v/>
      </c>
      <c r="R76" s="53" t="str">
        <f>IF('1f. Kons. inneluft'!E78&gt;0,'1f. Kons. inneluft'!E78,Q76)</f>
        <v/>
      </c>
      <c r="S76" s="63"/>
      <c r="T76" s="63"/>
      <c r="U76" s="63"/>
      <c r="V76" s="63"/>
      <c r="W76" s="63"/>
      <c r="X76" s="63"/>
      <c r="Y76" s="63"/>
      <c r="Z76" s="63"/>
      <c r="AA76" s="63"/>
      <c r="AB76" s="63"/>
      <c r="AC76" s="63"/>
      <c r="AD76" s="63"/>
      <c r="AE76" s="63"/>
      <c r="AF76" s="63"/>
      <c r="AG76" s="63"/>
      <c r="AH76" s="63"/>
      <c r="AI76" s="63"/>
      <c r="AJ76" s="63"/>
      <c r="AK76" s="63"/>
      <c r="AL76" s="63"/>
      <c r="AM76" s="63"/>
    </row>
    <row r="77" spans="1:39" x14ac:dyDescent="0.2">
      <c r="A77" s="1" t="str">
        <f>IF(Stoff!$B77=0,"-",Stoff!$B77)</f>
        <v>TBT-oksid</v>
      </c>
      <c r="B77" s="208">
        <v>0</v>
      </c>
      <c r="C77" s="36" t="str">
        <f>IF(Fasefordeling!J77="i.r.","",Fasefordeling!J77)</f>
        <v/>
      </c>
      <c r="D77" s="36" t="str">
        <f>IF(Fasefordeling!L77="i.r.","",Fasefordeling!L77)</f>
        <v/>
      </c>
      <c r="E77" s="36">
        <f>Stoff!Q77*(('1a. Stedsspesifikk'!$D$15^(10/3))/('1a. Stedsspesifikk'!$D$18^2))</f>
        <v>1.0526463857566316E-4</v>
      </c>
      <c r="F77" s="36">
        <f>Stoff!Q77*(('1a. Stedsspesifikk'!$D$30^(10/3))/('1a. Stedsspesifikk'!$D$29^2))</f>
        <v>2.4931449302546235E-4</v>
      </c>
      <c r="G77" s="36">
        <f>('1a. Stedsspesifikk'!$D$23+'1a. Stedsspesifikk'!$D$28)/(('1a. Stedsspesifikk'!$D$23/E77)+('1a. Stedsspesifikk'!$D$28/F77))</f>
        <v>1.2077122713193786E-4</v>
      </c>
      <c r="H77" s="36" t="str">
        <f>IF(C77="","",-G77*((B77-C77)/('1a. Stedsspesifikk'!$C$28+'1a. Stedsspesifikk'!$C$23)))</f>
        <v/>
      </c>
      <c r="I77" s="36" t="str">
        <f>IF(D77="","",-G77*((B77-D77)/('1a. Stedsspesifikk'!$C$28+'1a. Stedsspesifikk'!$C$23)))</f>
        <v/>
      </c>
      <c r="J77" s="36">
        <f>'1a. Stedsspesifikk'!$D$27/(('1a. Stedsspesifikk'!$D$23/('1a. Stedsspesifikk'!$D$24/'1a. Stedsspesifikk'!$D$26))+('1a. Stedsspesifikk'!$D$28/('1a. Stedsspesifikk'!$D$25/'1a. Stedsspesifikk'!$D$26)))</f>
        <v>1.6666083353749285E-6</v>
      </c>
      <c r="K77" s="36" t="str">
        <f t="shared" si="4"/>
        <v/>
      </c>
      <c r="L77" s="36" t="str">
        <f t="shared" si="5"/>
        <v/>
      </c>
      <c r="M77" s="36" t="str">
        <f t="shared" si="6"/>
        <v/>
      </c>
      <c r="N77" s="36" t="str">
        <f t="shared" si="7"/>
        <v/>
      </c>
      <c r="O77" s="36" t="str">
        <f>IF(C77="","",(M77*'1a. Stedsspesifikk'!$D$21)/('1a. Stedsspesifikk'!$D$20*('1a. Stedsspesifikk'!$D$22/24)))</f>
        <v/>
      </c>
      <c r="P77" s="53" t="str">
        <f>IF('1f. Kons. inneluft'!D79&gt;0,'1f. Kons. inneluft'!D79,O77)</f>
        <v/>
      </c>
      <c r="Q77" s="36" t="str">
        <f>IF(D77="","",(N77*'1a. Stedsspesifikk'!$D$21)/('1a. Stedsspesifikk'!$D$20*('1a. Stedsspesifikk'!$D$22/24)))</f>
        <v/>
      </c>
      <c r="R77" s="53" t="str">
        <f>IF('1f. Kons. inneluft'!E79&gt;0,'1f. Kons. inneluft'!E79,Q77)</f>
        <v/>
      </c>
      <c r="S77" s="63"/>
      <c r="T77" s="63"/>
      <c r="U77" s="63"/>
      <c r="V77" s="63"/>
      <c r="W77" s="63"/>
      <c r="X77" s="63"/>
      <c r="Y77" s="63"/>
      <c r="Z77" s="63"/>
      <c r="AA77" s="63"/>
      <c r="AB77" s="63"/>
      <c r="AC77" s="63"/>
      <c r="AD77" s="63"/>
      <c r="AE77" s="63"/>
      <c r="AF77" s="63"/>
      <c r="AG77" s="63"/>
      <c r="AH77" s="63"/>
      <c r="AI77" s="63"/>
      <c r="AJ77" s="63"/>
      <c r="AK77" s="63"/>
      <c r="AL77" s="63"/>
      <c r="AM77" s="63"/>
    </row>
    <row r="78" spans="1:39" x14ac:dyDescent="0.2">
      <c r="A78" s="1" t="str">
        <f>IF(Stoff!$B78=0,"-",Stoff!$B78)</f>
        <v>Trifenyltinnklorid</v>
      </c>
      <c r="B78" s="208">
        <v>0</v>
      </c>
      <c r="C78" s="36" t="str">
        <f>IF(Fasefordeling!J78="i.r.","",Fasefordeling!J78)</f>
        <v/>
      </c>
      <c r="D78" s="36" t="str">
        <f>IF(Fasefordeling!L78="i.r.","",Fasefordeling!L78)</f>
        <v/>
      </c>
      <c r="E78" s="36">
        <f>Stoff!Q78*(('1a. Stedsspesifikk'!$D$15^(10/3))/('1a. Stedsspesifikk'!$D$18^2))</f>
        <v>1.0526463857566316E-4</v>
      </c>
      <c r="F78" s="36">
        <f>Stoff!Q78*(('1a. Stedsspesifikk'!$D$30^(10/3))/('1a. Stedsspesifikk'!$D$29^2))</f>
        <v>2.4931449302546235E-4</v>
      </c>
      <c r="G78" s="36">
        <f>('1a. Stedsspesifikk'!$D$23+'1a. Stedsspesifikk'!$D$28)/(('1a. Stedsspesifikk'!$D$23/E78)+('1a. Stedsspesifikk'!$D$28/F78))</f>
        <v>1.2077122713193786E-4</v>
      </c>
      <c r="H78" s="36" t="str">
        <f>IF(C78="","",-G78*((B78-C78)/('1a. Stedsspesifikk'!$C$28+'1a. Stedsspesifikk'!$C$23)))</f>
        <v/>
      </c>
      <c r="I78" s="36" t="str">
        <f>IF(D78="","",-G78*((B78-D78)/('1a. Stedsspesifikk'!$C$28+'1a. Stedsspesifikk'!$C$23)))</f>
        <v/>
      </c>
      <c r="J78" s="36">
        <f>'1a. Stedsspesifikk'!$D$27/(('1a. Stedsspesifikk'!$D$23/('1a. Stedsspesifikk'!$D$24/'1a. Stedsspesifikk'!$D$26))+('1a. Stedsspesifikk'!$D$28/('1a. Stedsspesifikk'!$D$25/'1a. Stedsspesifikk'!$D$26)))</f>
        <v>1.6666083353749285E-6</v>
      </c>
      <c r="K78" s="36" t="str">
        <f t="shared" si="4"/>
        <v/>
      </c>
      <c r="L78" s="36" t="str">
        <f t="shared" si="5"/>
        <v/>
      </c>
      <c r="M78" s="36" t="str">
        <f t="shared" si="6"/>
        <v/>
      </c>
      <c r="N78" s="36" t="str">
        <f t="shared" si="7"/>
        <v/>
      </c>
      <c r="O78" s="36" t="str">
        <f>IF(C78="","",(M78*'1a. Stedsspesifikk'!$D$21)/('1a. Stedsspesifikk'!$D$20*('1a. Stedsspesifikk'!$D$22/24)))</f>
        <v/>
      </c>
      <c r="P78" s="53" t="str">
        <f>IF('1f. Kons. inneluft'!D80&gt;0,'1f. Kons. inneluft'!D80,O78)</f>
        <v/>
      </c>
      <c r="Q78" s="36" t="str">
        <f>IF(D78="","",(N78*'1a. Stedsspesifikk'!$D$21)/('1a. Stedsspesifikk'!$D$20*('1a. Stedsspesifikk'!$D$22/24)))</f>
        <v/>
      </c>
      <c r="R78" s="53" t="str">
        <f>IF('1f. Kons. inneluft'!E80&gt;0,'1f. Kons. inneluft'!E80,Q78)</f>
        <v/>
      </c>
      <c r="S78" s="63"/>
      <c r="T78" s="63"/>
      <c r="U78" s="63"/>
      <c r="V78" s="63"/>
      <c r="W78" s="63"/>
      <c r="X78" s="63"/>
      <c r="Y78" s="63"/>
      <c r="Z78" s="63"/>
      <c r="AA78" s="63"/>
      <c r="AB78" s="63"/>
      <c r="AC78" s="63"/>
      <c r="AD78" s="63"/>
      <c r="AE78" s="63"/>
      <c r="AF78" s="63"/>
      <c r="AG78" s="63"/>
      <c r="AH78" s="63"/>
      <c r="AI78" s="63"/>
      <c r="AJ78" s="63"/>
      <c r="AK78" s="63"/>
      <c r="AL78" s="63"/>
      <c r="AM78" s="63"/>
    </row>
    <row r="79" spans="1:39" x14ac:dyDescent="0.2">
      <c r="A79" s="1" t="str">
        <f>IF(Stoff!$B79=0,"-",Stoff!$B79)</f>
        <v>Di(2-etylheksyl)ftalat</v>
      </c>
      <c r="B79" s="208">
        <v>0</v>
      </c>
      <c r="C79" s="36" t="str">
        <f>IF(Fasefordeling!J79="i.r.","",Fasefordeling!J79)</f>
        <v/>
      </c>
      <c r="D79" s="36" t="str">
        <f>IF(Fasefordeling!L79="i.r.","",Fasefordeling!L79)</f>
        <v/>
      </c>
      <c r="E79" s="36">
        <f>Stoff!Q79*(('1a. Stedsspesifikk'!$D$15^(10/3))/('1a. Stedsspesifikk'!$D$18^2))</f>
        <v>1.0526463857566316E-4</v>
      </c>
      <c r="F79" s="36">
        <f>Stoff!Q79*(('1a. Stedsspesifikk'!$D$30^(10/3))/('1a. Stedsspesifikk'!$D$29^2))</f>
        <v>2.4931449302546235E-4</v>
      </c>
      <c r="G79" s="36">
        <f>('1a. Stedsspesifikk'!$D$23+'1a. Stedsspesifikk'!$D$28)/(('1a. Stedsspesifikk'!$D$23/E79)+('1a. Stedsspesifikk'!$D$28/F79))</f>
        <v>1.2077122713193786E-4</v>
      </c>
      <c r="H79" s="36" t="str">
        <f>IF(C79="","",-G79*((B79-C79)/('1a. Stedsspesifikk'!$C$28+'1a. Stedsspesifikk'!$C$23)))</f>
        <v/>
      </c>
      <c r="I79" s="36" t="str">
        <f>IF(D79="","",-G79*((B79-D79)/('1a. Stedsspesifikk'!$C$28+'1a. Stedsspesifikk'!$C$23)))</f>
        <v/>
      </c>
      <c r="J79" s="36">
        <f>'1a. Stedsspesifikk'!$D$27/(('1a. Stedsspesifikk'!$D$23/('1a. Stedsspesifikk'!$D$24/'1a. Stedsspesifikk'!$D$26))+('1a. Stedsspesifikk'!$D$28/('1a. Stedsspesifikk'!$D$25/'1a. Stedsspesifikk'!$D$26)))</f>
        <v>1.6666083353749285E-6</v>
      </c>
      <c r="K79" s="36" t="str">
        <f t="shared" si="4"/>
        <v/>
      </c>
      <c r="L79" s="36" t="str">
        <f t="shared" si="5"/>
        <v/>
      </c>
      <c r="M79" s="36" t="str">
        <f t="shared" si="6"/>
        <v/>
      </c>
      <c r="N79" s="36" t="str">
        <f t="shared" si="7"/>
        <v/>
      </c>
      <c r="O79" s="36" t="str">
        <f>IF(C79="","",(M79*'1a. Stedsspesifikk'!$D$21)/('1a. Stedsspesifikk'!$D$20*('1a. Stedsspesifikk'!$D$22/24)))</f>
        <v/>
      </c>
      <c r="P79" s="53" t="str">
        <f>IF('1f. Kons. inneluft'!D81&gt;0,'1f. Kons. inneluft'!D81,O79)</f>
        <v/>
      </c>
      <c r="Q79" s="36" t="str">
        <f>IF(D79="","",(N79*'1a. Stedsspesifikk'!$D$21)/('1a. Stedsspesifikk'!$D$20*('1a. Stedsspesifikk'!$D$22/24)))</f>
        <v/>
      </c>
      <c r="R79" s="53" t="str">
        <f>IF('1f. Kons. inneluft'!E81&gt;0,'1f. Kons. inneluft'!E81,Q79)</f>
        <v/>
      </c>
      <c r="S79" s="63"/>
      <c r="T79" s="63"/>
      <c r="U79" s="63"/>
      <c r="V79" s="63"/>
      <c r="W79" s="63"/>
      <c r="X79" s="63"/>
      <c r="Y79" s="63"/>
      <c r="Z79" s="63"/>
      <c r="AA79" s="63"/>
      <c r="AB79" s="63"/>
      <c r="AC79" s="63"/>
      <c r="AD79" s="63"/>
      <c r="AE79" s="63"/>
      <c r="AF79" s="63"/>
      <c r="AG79" s="63"/>
      <c r="AH79" s="63"/>
      <c r="AI79" s="63"/>
      <c r="AJ79" s="63"/>
      <c r="AK79" s="63"/>
      <c r="AL79" s="63"/>
      <c r="AM79" s="63"/>
    </row>
    <row r="80" spans="1:39" x14ac:dyDescent="0.2">
      <c r="A80" s="1" t="str">
        <f>IF(Stoff!$B80=0,"-",Stoff!$B80)</f>
        <v>Mellomkjedete kl. paraf.</v>
      </c>
      <c r="B80" s="208">
        <v>0</v>
      </c>
      <c r="C80" s="36" t="str">
        <f>IF(Fasefordeling!J80="i.r.","",Fasefordeling!J80)</f>
        <v/>
      </c>
      <c r="D80" s="36" t="str">
        <f>IF(Fasefordeling!L80="i.r.","",Fasefordeling!L80)</f>
        <v/>
      </c>
      <c r="E80" s="36">
        <f>Stoff!Q80*(('1a. Stedsspesifikk'!$D$15^(10/3))/('1a. Stedsspesifikk'!$D$18^2))</f>
        <v>1.0526463857566316E-4</v>
      </c>
      <c r="F80" s="36">
        <f>Stoff!Q80*(('1a. Stedsspesifikk'!$D$30^(10/3))/('1a. Stedsspesifikk'!$D$29^2))</f>
        <v>2.4931449302546235E-4</v>
      </c>
      <c r="G80" s="36">
        <f>('1a. Stedsspesifikk'!$D$23+'1a. Stedsspesifikk'!$D$28)/(('1a. Stedsspesifikk'!$D$23/E80)+('1a. Stedsspesifikk'!$D$28/F80))</f>
        <v>1.2077122713193786E-4</v>
      </c>
      <c r="H80" s="36" t="str">
        <f>IF(C80="","",-G80*((B80-C80)/('1a. Stedsspesifikk'!$C$28+'1a. Stedsspesifikk'!$C$23)))</f>
        <v/>
      </c>
      <c r="I80" s="36" t="str">
        <f>IF(D80="","",-G80*((B80-D80)/('1a. Stedsspesifikk'!$C$28+'1a. Stedsspesifikk'!$C$23)))</f>
        <v/>
      </c>
      <c r="J80" s="36">
        <f>'1a. Stedsspesifikk'!$D$27/(('1a. Stedsspesifikk'!$D$23/('1a. Stedsspesifikk'!$D$24/'1a. Stedsspesifikk'!$D$26))+('1a. Stedsspesifikk'!$D$28/('1a. Stedsspesifikk'!$D$25/'1a. Stedsspesifikk'!$D$26)))</f>
        <v>1.6666083353749285E-6</v>
      </c>
      <c r="K80" s="36" t="str">
        <f t="shared" si="4"/>
        <v/>
      </c>
      <c r="L80" s="36" t="str">
        <f t="shared" si="5"/>
        <v/>
      </c>
      <c r="M80" s="36" t="str">
        <f t="shared" si="6"/>
        <v/>
      </c>
      <c r="N80" s="36" t="str">
        <f t="shared" si="7"/>
        <v/>
      </c>
      <c r="O80" s="36" t="str">
        <f>IF(C80="","",(M80*'1a. Stedsspesifikk'!$D$21)/('1a. Stedsspesifikk'!$D$20*('1a. Stedsspesifikk'!$D$22/24)))</f>
        <v/>
      </c>
      <c r="P80" s="53" t="str">
        <f>IF('1f. Kons. inneluft'!D82&gt;0,'1f. Kons. inneluft'!D82,O80)</f>
        <v/>
      </c>
      <c r="Q80" s="36" t="str">
        <f>IF(D80="","",(N80*'1a. Stedsspesifikk'!$D$21)/('1a. Stedsspesifikk'!$D$20*('1a. Stedsspesifikk'!$D$22/24)))</f>
        <v/>
      </c>
      <c r="R80" s="53" t="str">
        <f>IF('1f. Kons. inneluft'!E82&gt;0,'1f. Kons. inneluft'!E82,Q80)</f>
        <v/>
      </c>
      <c r="S80" s="63"/>
      <c r="T80" s="63"/>
      <c r="U80" s="63"/>
      <c r="V80" s="63"/>
      <c r="W80" s="63"/>
      <c r="X80" s="63"/>
      <c r="Y80" s="63"/>
      <c r="Z80" s="63"/>
      <c r="AA80" s="63"/>
      <c r="AB80" s="63"/>
      <c r="AC80" s="63"/>
      <c r="AD80" s="63"/>
      <c r="AE80" s="63"/>
      <c r="AF80" s="63"/>
      <c r="AG80" s="63"/>
      <c r="AH80" s="63"/>
      <c r="AI80" s="63"/>
      <c r="AJ80" s="63"/>
      <c r="AK80" s="63"/>
      <c r="AL80" s="63"/>
      <c r="AM80" s="63"/>
    </row>
    <row r="81" spans="1:39" x14ac:dyDescent="0.2">
      <c r="A81" s="1" t="str">
        <f>IF(Stoff!$B81=0,"-",Stoff!$B81)</f>
        <v>Kortkjedete kl. paraf.</v>
      </c>
      <c r="B81" s="208">
        <v>0</v>
      </c>
      <c r="C81" s="36" t="str">
        <f>IF(Fasefordeling!J81="i.r.","",Fasefordeling!J81)</f>
        <v/>
      </c>
      <c r="D81" s="36" t="str">
        <f>IF(Fasefordeling!L81="i.r.","",Fasefordeling!L81)</f>
        <v/>
      </c>
      <c r="E81" s="36">
        <f>Stoff!Q81*(('1a. Stedsspesifikk'!$D$15^(10/3))/('1a. Stedsspesifikk'!$D$18^2))</f>
        <v>1.0526463857566316E-4</v>
      </c>
      <c r="F81" s="36">
        <f>Stoff!Q81*(('1a. Stedsspesifikk'!$D$30^(10/3))/('1a. Stedsspesifikk'!$D$29^2))</f>
        <v>2.4931449302546235E-4</v>
      </c>
      <c r="G81" s="36">
        <f>('1a. Stedsspesifikk'!$D$23+'1a. Stedsspesifikk'!$D$28)/(('1a. Stedsspesifikk'!$D$23/E81)+('1a. Stedsspesifikk'!$D$28/F81))</f>
        <v>1.2077122713193786E-4</v>
      </c>
      <c r="H81" s="36" t="str">
        <f>IF(C81="","",-G81*((B81-C81)/('1a. Stedsspesifikk'!$C$28+'1a. Stedsspesifikk'!$C$23)))</f>
        <v/>
      </c>
      <c r="I81" s="36" t="str">
        <f>IF(D81="","",-G81*((B81-D81)/('1a. Stedsspesifikk'!$C$28+'1a. Stedsspesifikk'!$C$23)))</f>
        <v/>
      </c>
      <c r="J81" s="36">
        <f>'1a. Stedsspesifikk'!$D$27/(('1a. Stedsspesifikk'!$D$23/('1a. Stedsspesifikk'!$D$24/'1a. Stedsspesifikk'!$D$26))+('1a. Stedsspesifikk'!$D$28/('1a. Stedsspesifikk'!$D$25/'1a. Stedsspesifikk'!$D$26)))</f>
        <v>1.6666083353749285E-6</v>
      </c>
      <c r="K81" s="36" t="str">
        <f t="shared" si="4"/>
        <v/>
      </c>
      <c r="L81" s="36" t="str">
        <f t="shared" si="5"/>
        <v/>
      </c>
      <c r="M81" s="36" t="str">
        <f t="shared" si="6"/>
        <v/>
      </c>
      <c r="N81" s="36" t="str">
        <f t="shared" si="7"/>
        <v/>
      </c>
      <c r="O81" s="36" t="str">
        <f>IF(C81="","",(M81*'1a. Stedsspesifikk'!$D$21)/('1a. Stedsspesifikk'!$D$20*('1a. Stedsspesifikk'!$D$22/24)))</f>
        <v/>
      </c>
      <c r="P81" s="53" t="str">
        <f>IF('1f. Kons. inneluft'!D83&gt;0,'1f. Kons. inneluft'!D83,O81)</f>
        <v/>
      </c>
      <c r="Q81" s="36" t="str">
        <f>IF(D81="","",(N81*'1a. Stedsspesifikk'!$D$21)/('1a. Stedsspesifikk'!$D$20*('1a. Stedsspesifikk'!$D$22/24)))</f>
        <v/>
      </c>
      <c r="R81" s="53" t="str">
        <f>IF('1f. Kons. inneluft'!E83&gt;0,'1f. Kons. inneluft'!E83,Q81)</f>
        <v/>
      </c>
      <c r="S81" s="63"/>
      <c r="T81" s="63"/>
      <c r="U81" s="63"/>
      <c r="V81" s="63"/>
      <c r="W81" s="63"/>
      <c r="X81" s="63"/>
      <c r="Y81" s="63"/>
      <c r="Z81" s="63"/>
      <c r="AA81" s="63"/>
      <c r="AB81" s="63"/>
      <c r="AC81" s="63"/>
      <c r="AD81" s="63"/>
      <c r="AE81" s="63"/>
      <c r="AF81" s="63"/>
      <c r="AG81" s="63"/>
      <c r="AH81" s="63"/>
      <c r="AI81" s="63"/>
      <c r="AJ81" s="63"/>
      <c r="AK81" s="63"/>
      <c r="AL81" s="63"/>
      <c r="AM81" s="63"/>
    </row>
    <row r="82" spans="1:39" x14ac:dyDescent="0.2">
      <c r="A82" s="1" t="str">
        <f>IF(Stoff!$B82=0,"-",Stoff!$B82)</f>
        <v>Polyklorerte naftalener</v>
      </c>
      <c r="B82" s="208">
        <v>0</v>
      </c>
      <c r="C82" s="36" t="str">
        <f>IF(Fasefordeling!J82="i.r.","",Fasefordeling!J82)</f>
        <v/>
      </c>
      <c r="D82" s="36" t="str">
        <f>IF(Fasefordeling!L82="i.r.","",Fasefordeling!L82)</f>
        <v/>
      </c>
      <c r="E82" s="36">
        <f>Stoff!Q82*(('1a. Stedsspesifikk'!$D$15^(10/3))/('1a. Stedsspesifikk'!$D$18^2))</f>
        <v>1.0526463857566316E-4</v>
      </c>
      <c r="F82" s="36">
        <f>Stoff!Q82*(('1a. Stedsspesifikk'!$D$30^(10/3))/('1a. Stedsspesifikk'!$D$29^2))</f>
        <v>2.4931449302546235E-4</v>
      </c>
      <c r="G82" s="36">
        <f>('1a. Stedsspesifikk'!$D$23+'1a. Stedsspesifikk'!$D$28)/(('1a. Stedsspesifikk'!$D$23/E82)+('1a. Stedsspesifikk'!$D$28/F82))</f>
        <v>1.2077122713193786E-4</v>
      </c>
      <c r="H82" s="36" t="str">
        <f>IF(C82="","",-G82*((B82-C82)/('1a. Stedsspesifikk'!$C$28+'1a. Stedsspesifikk'!$C$23)))</f>
        <v/>
      </c>
      <c r="I82" s="36" t="str">
        <f>IF(D82="","",-G82*((B82-D82)/('1a. Stedsspesifikk'!$C$28+'1a. Stedsspesifikk'!$C$23)))</f>
        <v/>
      </c>
      <c r="J82" s="36">
        <f>'1a. Stedsspesifikk'!$D$27/(('1a. Stedsspesifikk'!$D$23/('1a. Stedsspesifikk'!$D$24/'1a. Stedsspesifikk'!$D$26))+('1a. Stedsspesifikk'!$D$28/('1a. Stedsspesifikk'!$D$25/'1a. Stedsspesifikk'!$D$26)))</f>
        <v>1.6666083353749285E-6</v>
      </c>
      <c r="K82" s="36" t="str">
        <f t="shared" si="4"/>
        <v/>
      </c>
      <c r="L82" s="36" t="str">
        <f t="shared" si="5"/>
        <v/>
      </c>
      <c r="M82" s="36" t="str">
        <f t="shared" si="6"/>
        <v/>
      </c>
      <c r="N82" s="36" t="str">
        <f t="shared" si="7"/>
        <v/>
      </c>
      <c r="O82" s="36" t="str">
        <f>IF(C82="","",(M82*'1a. Stedsspesifikk'!$D$21)/('1a. Stedsspesifikk'!$D$20*('1a. Stedsspesifikk'!$D$22/24)))</f>
        <v/>
      </c>
      <c r="P82" s="53" t="str">
        <f>IF('1f. Kons. inneluft'!D84&gt;0,'1f. Kons. inneluft'!D84,O82)</f>
        <v/>
      </c>
      <c r="Q82" s="36" t="str">
        <f>IF(D82="","",(N82*'1a. Stedsspesifikk'!$D$21)/('1a. Stedsspesifikk'!$D$20*('1a. Stedsspesifikk'!$D$22/24)))</f>
        <v/>
      </c>
      <c r="R82" s="53" t="str">
        <f>IF('1f. Kons. inneluft'!E84&gt;0,'1f. Kons. inneluft'!E84,Q82)</f>
        <v/>
      </c>
      <c r="S82" s="63"/>
      <c r="T82" s="63"/>
      <c r="U82" s="63"/>
      <c r="V82" s="63"/>
      <c r="W82" s="63"/>
      <c r="X82" s="63"/>
      <c r="Y82" s="63"/>
      <c r="Z82" s="63"/>
      <c r="AA82" s="63"/>
      <c r="AB82" s="63"/>
      <c r="AC82" s="63"/>
      <c r="AD82" s="63"/>
      <c r="AE82" s="63"/>
      <c r="AF82" s="63"/>
      <c r="AG82" s="63"/>
      <c r="AH82" s="63"/>
      <c r="AI82" s="63"/>
      <c r="AJ82" s="63"/>
      <c r="AK82" s="63"/>
      <c r="AL82" s="63"/>
      <c r="AM82" s="63"/>
    </row>
    <row r="83" spans="1:39" x14ac:dyDescent="0.2">
      <c r="A83" s="1" t="str">
        <f>IF(Stoff!$B83=0,"-",Stoff!$B83)</f>
        <v>Trikresylfosfat</v>
      </c>
      <c r="B83" s="208">
        <v>0</v>
      </c>
      <c r="C83" s="36" t="str">
        <f>IF(Fasefordeling!J83="i.r.","",Fasefordeling!J83)</f>
        <v/>
      </c>
      <c r="D83" s="36" t="str">
        <f>IF(Fasefordeling!L83="i.r.","",Fasefordeling!L83)</f>
        <v/>
      </c>
      <c r="E83" s="36">
        <f>Stoff!Q83*(('1a. Stedsspesifikk'!$D$15^(10/3))/('1a. Stedsspesifikk'!$D$18^2))</f>
        <v>1.0526463857566316E-4</v>
      </c>
      <c r="F83" s="36">
        <f>Stoff!Q83*(('1a. Stedsspesifikk'!$D$30^(10/3))/('1a. Stedsspesifikk'!$D$29^2))</f>
        <v>2.4931449302546235E-4</v>
      </c>
      <c r="G83" s="36">
        <f>('1a. Stedsspesifikk'!$D$23+'1a. Stedsspesifikk'!$D$28)/(('1a. Stedsspesifikk'!$D$23/E83)+('1a. Stedsspesifikk'!$D$28/F83))</f>
        <v>1.2077122713193786E-4</v>
      </c>
      <c r="H83" s="36" t="str">
        <f>IF(C83="","",-G83*((B83-C83)/('1a. Stedsspesifikk'!$C$28+'1a. Stedsspesifikk'!$C$23)))</f>
        <v/>
      </c>
      <c r="I83" s="36" t="str">
        <f>IF(D83="","",-G83*((B83-D83)/('1a. Stedsspesifikk'!$C$28+'1a. Stedsspesifikk'!$C$23)))</f>
        <v/>
      </c>
      <c r="J83" s="36">
        <f>'1a. Stedsspesifikk'!$D$27/(('1a. Stedsspesifikk'!$D$23/('1a. Stedsspesifikk'!$D$24/'1a. Stedsspesifikk'!$D$26))+('1a. Stedsspesifikk'!$D$28/('1a. Stedsspesifikk'!$D$25/'1a. Stedsspesifikk'!$D$26)))</f>
        <v>1.6666083353749285E-6</v>
      </c>
      <c r="K83" s="36" t="str">
        <f t="shared" si="4"/>
        <v/>
      </c>
      <c r="L83" s="36" t="str">
        <f t="shared" si="5"/>
        <v/>
      </c>
      <c r="M83" s="36" t="str">
        <f t="shared" si="6"/>
        <v/>
      </c>
      <c r="N83" s="36" t="str">
        <f t="shared" si="7"/>
        <v/>
      </c>
      <c r="O83" s="36" t="str">
        <f>IF(C83="","",(M83*'1a. Stedsspesifikk'!$D$21)/('1a. Stedsspesifikk'!$D$20*('1a. Stedsspesifikk'!$D$22/24)))</f>
        <v/>
      </c>
      <c r="P83" s="1" t="str">
        <f>IF('1f. Kons. inneluft'!D85&gt;0,'1f. Kons. inneluft'!D85,O83)</f>
        <v/>
      </c>
      <c r="Q83" s="36" t="str">
        <f>IF(D83="","",(N83*'1a. Stedsspesifikk'!$D$21)/('1a. Stedsspesifikk'!$D$20*('1a. Stedsspesifikk'!$D$22/24)))</f>
        <v/>
      </c>
      <c r="R83" s="53" t="str">
        <f>IF('1f. Kons. inneluft'!E85&gt;0,'1f. Kons. inneluft'!E85,Q83)</f>
        <v/>
      </c>
      <c r="S83" s="63"/>
      <c r="T83" s="63"/>
      <c r="U83" s="63"/>
      <c r="V83" s="63"/>
      <c r="W83" s="63"/>
      <c r="X83" s="63"/>
      <c r="Y83" s="63"/>
      <c r="Z83" s="63"/>
      <c r="AA83" s="63"/>
      <c r="AB83" s="63"/>
      <c r="AC83" s="63"/>
      <c r="AD83" s="63"/>
      <c r="AE83" s="63"/>
      <c r="AF83" s="63"/>
      <c r="AG83" s="63"/>
      <c r="AH83" s="63"/>
      <c r="AI83" s="63"/>
      <c r="AJ83" s="63"/>
      <c r="AK83" s="63"/>
      <c r="AL83" s="63"/>
      <c r="AM83" s="63"/>
    </row>
    <row r="84" spans="1:39" x14ac:dyDescent="0.2">
      <c r="A84" s="1" t="str">
        <f>IF(Stoff!$B84=0,"-",Stoff!$B84)</f>
        <v>Dioksin (TCDD-ekv.)</v>
      </c>
      <c r="B84" s="208">
        <v>0</v>
      </c>
      <c r="C84" s="36" t="str">
        <f>IF(Fasefordeling!J84="i.r.","",Fasefordeling!J84)</f>
        <v/>
      </c>
      <c r="D84" s="36" t="str">
        <f>IF(Fasefordeling!L84="i.r.","",Fasefordeling!L84)</f>
        <v/>
      </c>
      <c r="E84" s="36">
        <f>Stoff!Q84*(('1a. Stedsspesifikk'!$D$15^(10/3))/('1a. Stedsspesifikk'!$D$18^2))</f>
        <v>1.0526463857566316E-4</v>
      </c>
      <c r="F84" s="36">
        <f>Stoff!Q84*(('1a. Stedsspesifikk'!$D$30^(10/3))/('1a. Stedsspesifikk'!$D$29^2))</f>
        <v>2.4931449302546235E-4</v>
      </c>
      <c r="G84" s="36">
        <f>('1a. Stedsspesifikk'!$D$23+'1a. Stedsspesifikk'!$D$28)/(('1a. Stedsspesifikk'!$D$23/E84)+('1a. Stedsspesifikk'!$D$28/F84))</f>
        <v>1.2077122713193786E-4</v>
      </c>
      <c r="H84" s="36" t="str">
        <f>IF(C84="","",-G84*((B84-C84)/('1a. Stedsspesifikk'!$C$28+'1a. Stedsspesifikk'!$C$23)))</f>
        <v/>
      </c>
      <c r="I84" s="36" t="str">
        <f>IF(D84="","",-G84*((B84-D84)/('1a. Stedsspesifikk'!$C$28+'1a. Stedsspesifikk'!$C$23)))</f>
        <v/>
      </c>
      <c r="J84" s="36">
        <f>'1a. Stedsspesifikk'!$D$27/(('1a. Stedsspesifikk'!$D$23/('1a. Stedsspesifikk'!$D$24/'1a. Stedsspesifikk'!$D$26))+('1a. Stedsspesifikk'!$D$28/('1a. Stedsspesifikk'!$D$25/'1a. Stedsspesifikk'!$D$26)))</f>
        <v>1.6666083353749285E-6</v>
      </c>
      <c r="K84" s="36" t="str">
        <f t="shared" si="4"/>
        <v/>
      </c>
      <c r="L84" s="36" t="str">
        <f t="shared" si="5"/>
        <v/>
      </c>
      <c r="M84" s="36" t="str">
        <f t="shared" si="6"/>
        <v/>
      </c>
      <c r="N84" s="36" t="str">
        <f t="shared" si="7"/>
        <v/>
      </c>
      <c r="O84" s="36" t="str">
        <f>IF(C84="","",(M84*'1a. Stedsspesifikk'!$D$21)/('1a. Stedsspesifikk'!$D$20*('1a. Stedsspesifikk'!$D$22/24)))</f>
        <v/>
      </c>
      <c r="P84" s="53" t="str">
        <f>IF('1f. Kons. inneluft'!D86&gt;0,'1f. Kons. inneluft'!D86,O84)</f>
        <v/>
      </c>
      <c r="Q84" s="36" t="str">
        <f>IF(D84="","",(N84*'1a. Stedsspesifikk'!$D$21)/('1a. Stedsspesifikk'!$D$20*('1a. Stedsspesifikk'!$D$22/24)))</f>
        <v/>
      </c>
      <c r="R84" s="53" t="str">
        <f>IF('1f. Kons. inneluft'!E86&gt;0,'1f. Kons. inneluft'!E86,Q84)</f>
        <v/>
      </c>
      <c r="S84" s="63"/>
      <c r="T84" s="63"/>
      <c r="U84" s="63"/>
      <c r="V84" s="63"/>
      <c r="W84" s="63"/>
      <c r="X84" s="63"/>
      <c r="Y84" s="63"/>
      <c r="Z84" s="63"/>
      <c r="AA84" s="63"/>
      <c r="AB84" s="63"/>
      <c r="AC84" s="63"/>
      <c r="AD84" s="63"/>
      <c r="AE84" s="63"/>
      <c r="AF84" s="63"/>
      <c r="AG84" s="63"/>
      <c r="AH84" s="63"/>
      <c r="AI84" s="63"/>
      <c r="AJ84" s="63"/>
      <c r="AK84" s="63"/>
      <c r="AL84" s="63"/>
      <c r="AM84" s="63"/>
    </row>
    <row r="85" spans="1:39" x14ac:dyDescent="0.2">
      <c r="A85" s="1" t="str">
        <f>IF(Stoff!$B85=0,"-",Stoff!$B85)</f>
        <v>-</v>
      </c>
      <c r="B85" s="208">
        <v>0</v>
      </c>
      <c r="C85" s="36" t="str">
        <f>IF(Fasefordeling!J85="i.r.","",Fasefordeling!J85)</f>
        <v/>
      </c>
      <c r="D85" s="36" t="str">
        <f>IF(Fasefordeling!L85="i.r.","",Fasefordeling!L85)</f>
        <v/>
      </c>
      <c r="E85" s="36">
        <f>Stoff!Q85*(('1a. Stedsspesifikk'!$D$15^(10/3))/('1a. Stedsspesifikk'!$D$18^2))</f>
        <v>0</v>
      </c>
      <c r="F85" s="36">
        <f>Stoff!Q85*(('1a. Stedsspesifikk'!$D$30^(10/3))/('1a. Stedsspesifikk'!$D$29^2))</f>
        <v>0</v>
      </c>
      <c r="G85" s="36" t="e">
        <f>('1a. Stedsspesifikk'!$D$23+'1a. Stedsspesifikk'!$D$28)/(('1a. Stedsspesifikk'!$D$23/E85)+('1a. Stedsspesifikk'!$D$28/F85))</f>
        <v>#DIV/0!</v>
      </c>
      <c r="H85" s="36" t="str">
        <f>IF(C85="","",-G85*((B85-C85)/('1a. Stedsspesifikk'!$C$28+'1a. Stedsspesifikk'!$C$23)))</f>
        <v/>
      </c>
      <c r="I85" s="36" t="str">
        <f>IF(D85="","",-G85*((B85-D85)/('1a. Stedsspesifikk'!$C$28+'1a. Stedsspesifikk'!$C$23)))</f>
        <v/>
      </c>
      <c r="J85" s="36">
        <f>'1a. Stedsspesifikk'!$D$27/(('1a. Stedsspesifikk'!$D$23/('1a. Stedsspesifikk'!$D$24/'1a. Stedsspesifikk'!$D$26))+('1a. Stedsspesifikk'!$D$28/('1a. Stedsspesifikk'!$D$25/'1a. Stedsspesifikk'!$D$26)))</f>
        <v>1.6666083353749285E-6</v>
      </c>
      <c r="K85" s="36" t="str">
        <f t="shared" ref="K85:K89" si="8">IF(C85="","",J85*C85)</f>
        <v/>
      </c>
      <c r="L85" s="36" t="str">
        <f t="shared" ref="L85:L89" si="9">IF(D85="","",J85*D85)</f>
        <v/>
      </c>
      <c r="M85" s="36" t="str">
        <f t="shared" ref="M85:M89" si="10">IF(C85="","",K85+H85)</f>
        <v/>
      </c>
      <c r="N85" s="36" t="str">
        <f t="shared" ref="N85:N89" si="11">IF(D85="","",L85+I85)</f>
        <v/>
      </c>
      <c r="O85" s="36" t="str">
        <f>IF(C85="","",(M85*'1a. Stedsspesifikk'!$D$21)/('1a. Stedsspesifikk'!$D$20*('1a. Stedsspesifikk'!$D$22/24)))</f>
        <v/>
      </c>
      <c r="P85" s="53" t="str">
        <f>IF('1f. Kons. inneluft'!D87&gt;0,'1f. Kons. inneluft'!D87,O85)</f>
        <v/>
      </c>
      <c r="Q85" s="36" t="str">
        <f>IF(D85="","",(N85*'1a. Stedsspesifikk'!$D$21)/('1a. Stedsspesifikk'!$D$20*('1a. Stedsspesifikk'!$D$22/24)))</f>
        <v/>
      </c>
      <c r="R85" s="53" t="str">
        <f>IF('1f. Kons. inneluft'!E87&gt;0,'1f. Kons. inneluft'!E87,Q85)</f>
        <v/>
      </c>
      <c r="S85" s="63"/>
      <c r="T85" s="63"/>
      <c r="U85" s="63"/>
      <c r="V85" s="63"/>
      <c r="W85" s="63"/>
      <c r="X85" s="63"/>
      <c r="Y85" s="63"/>
      <c r="Z85" s="63"/>
      <c r="AA85" s="63"/>
      <c r="AB85" s="63"/>
      <c r="AC85" s="63"/>
      <c r="AD85" s="63"/>
      <c r="AE85" s="63"/>
      <c r="AF85" s="63"/>
      <c r="AG85" s="63"/>
      <c r="AH85" s="63"/>
      <c r="AI85" s="63"/>
      <c r="AJ85" s="63"/>
      <c r="AK85" s="63"/>
      <c r="AL85" s="63"/>
      <c r="AM85" s="63"/>
    </row>
    <row r="86" spans="1:39" x14ac:dyDescent="0.2">
      <c r="A86" s="1" t="str">
        <f>IF(Stoff!$B86=0,"-",Stoff!$B86)</f>
        <v>-</v>
      </c>
      <c r="B86" s="208">
        <v>0</v>
      </c>
      <c r="C86" s="36" t="str">
        <f>IF(Fasefordeling!J86="i.r.","",Fasefordeling!J86)</f>
        <v/>
      </c>
      <c r="D86" s="36" t="str">
        <f>IF(Fasefordeling!L86="i.r.","",Fasefordeling!L86)</f>
        <v/>
      </c>
      <c r="E86" s="36">
        <f>Stoff!Q86*(('1a. Stedsspesifikk'!$D$15^(10/3))/('1a. Stedsspesifikk'!$D$18^2))</f>
        <v>0</v>
      </c>
      <c r="F86" s="36">
        <f>Stoff!Q86*(('1a. Stedsspesifikk'!$D$30^(10/3))/('1a. Stedsspesifikk'!$D$29^2))</f>
        <v>0</v>
      </c>
      <c r="G86" s="36" t="e">
        <f>('1a. Stedsspesifikk'!$D$23+'1a. Stedsspesifikk'!$D$28)/(('1a. Stedsspesifikk'!$D$23/E86)+('1a. Stedsspesifikk'!$D$28/F86))</f>
        <v>#DIV/0!</v>
      </c>
      <c r="H86" s="36" t="str">
        <f>IF(C86="","",-G86*((B86-C86)/('1a. Stedsspesifikk'!$C$28+'1a. Stedsspesifikk'!$C$23)))</f>
        <v/>
      </c>
      <c r="I86" s="36" t="str">
        <f>IF(D86="","",-G86*((B86-D86)/('1a. Stedsspesifikk'!$C$28+'1a. Stedsspesifikk'!$C$23)))</f>
        <v/>
      </c>
      <c r="J86" s="36">
        <f>'1a. Stedsspesifikk'!$D$27/(('1a. Stedsspesifikk'!$D$23/('1a. Stedsspesifikk'!$D$24/'1a. Stedsspesifikk'!$D$26))+('1a. Stedsspesifikk'!$D$28/('1a. Stedsspesifikk'!$D$25/'1a. Stedsspesifikk'!$D$26)))</f>
        <v>1.6666083353749285E-6</v>
      </c>
      <c r="K86" s="36" t="str">
        <f t="shared" si="8"/>
        <v/>
      </c>
      <c r="L86" s="36" t="str">
        <f t="shared" si="9"/>
        <v/>
      </c>
      <c r="M86" s="36" t="str">
        <f t="shared" si="10"/>
        <v/>
      </c>
      <c r="N86" s="36" t="str">
        <f t="shared" si="11"/>
        <v/>
      </c>
      <c r="O86" s="36" t="str">
        <f>IF(C86="","",(M86*'1a. Stedsspesifikk'!$D$21)/('1a. Stedsspesifikk'!$D$20*('1a. Stedsspesifikk'!$D$22/24)))</f>
        <v/>
      </c>
      <c r="P86" s="53" t="str">
        <f>IF('1f. Kons. inneluft'!D88&gt;0,'1f. Kons. inneluft'!D88,O86)</f>
        <v/>
      </c>
      <c r="Q86" s="36" t="str">
        <f>IF(D86="","",(N86*'1a. Stedsspesifikk'!$D$21)/('1a. Stedsspesifikk'!$D$20*('1a. Stedsspesifikk'!$D$22/24)))</f>
        <v/>
      </c>
      <c r="R86" s="53" t="str">
        <f>IF('1f. Kons. inneluft'!E88&gt;0,'1f. Kons. inneluft'!E88,Q86)</f>
        <v/>
      </c>
      <c r="S86" s="63"/>
      <c r="T86" s="63"/>
      <c r="U86" s="63"/>
      <c r="V86" s="63"/>
      <c r="W86" s="63"/>
      <c r="X86" s="63"/>
      <c r="Y86" s="63"/>
      <c r="Z86" s="63"/>
      <c r="AA86" s="63"/>
      <c r="AB86" s="63"/>
      <c r="AC86" s="63"/>
      <c r="AD86" s="63"/>
      <c r="AE86" s="63"/>
      <c r="AF86" s="63"/>
      <c r="AG86" s="63"/>
      <c r="AH86" s="63"/>
      <c r="AI86" s="63"/>
      <c r="AJ86" s="63"/>
      <c r="AK86" s="63"/>
      <c r="AL86" s="63"/>
      <c r="AM86" s="63"/>
    </row>
    <row r="87" spans="1:39" x14ac:dyDescent="0.2">
      <c r="A87" s="1" t="str">
        <f>IF(Stoff!$B87=0,"-",Stoff!$B87)</f>
        <v>-</v>
      </c>
      <c r="B87" s="208">
        <v>0</v>
      </c>
      <c r="C87" s="36" t="str">
        <f>IF(Fasefordeling!J87="i.r.","",Fasefordeling!J87)</f>
        <v/>
      </c>
      <c r="D87" s="36" t="str">
        <f>IF(Fasefordeling!L87="i.r.","",Fasefordeling!L87)</f>
        <v/>
      </c>
      <c r="E87" s="36">
        <f>Stoff!Q87*(('1a. Stedsspesifikk'!$D$15^(10/3))/('1a. Stedsspesifikk'!$D$18^2))</f>
        <v>0</v>
      </c>
      <c r="F87" s="36">
        <f>Stoff!Q87*(('1a. Stedsspesifikk'!$D$30^(10/3))/('1a. Stedsspesifikk'!$D$29^2))</f>
        <v>0</v>
      </c>
      <c r="G87" s="36" t="e">
        <f>('1a. Stedsspesifikk'!$D$23+'1a. Stedsspesifikk'!$D$28)/(('1a. Stedsspesifikk'!$D$23/E87)+('1a. Stedsspesifikk'!$D$28/F87))</f>
        <v>#DIV/0!</v>
      </c>
      <c r="H87" s="36" t="str">
        <f>IF(C87="","",-G87*((B87-C87)/('1a. Stedsspesifikk'!$C$28+'1a. Stedsspesifikk'!$C$23)))</f>
        <v/>
      </c>
      <c r="I87" s="36" t="str">
        <f>IF(D87="","",-G87*((B87-D87)/('1a. Stedsspesifikk'!$C$28+'1a. Stedsspesifikk'!$C$23)))</f>
        <v/>
      </c>
      <c r="J87" s="36">
        <f>'1a. Stedsspesifikk'!$D$27/(('1a. Stedsspesifikk'!$D$23/('1a. Stedsspesifikk'!$D$24/'1a. Stedsspesifikk'!$D$26))+('1a. Stedsspesifikk'!$D$28/('1a. Stedsspesifikk'!$D$25/'1a. Stedsspesifikk'!$D$26)))</f>
        <v>1.6666083353749285E-6</v>
      </c>
      <c r="K87" s="36" t="str">
        <f t="shared" si="8"/>
        <v/>
      </c>
      <c r="L87" s="36" t="str">
        <f t="shared" si="9"/>
        <v/>
      </c>
      <c r="M87" s="36" t="str">
        <f t="shared" si="10"/>
        <v/>
      </c>
      <c r="N87" s="36" t="str">
        <f t="shared" si="11"/>
        <v/>
      </c>
      <c r="O87" s="36" t="str">
        <f>IF(C87="","",(M87*'1a. Stedsspesifikk'!$D$21)/('1a. Stedsspesifikk'!$D$20*('1a. Stedsspesifikk'!$D$22/24)))</f>
        <v/>
      </c>
      <c r="P87" s="53" t="str">
        <f>IF('1f. Kons. inneluft'!D89&gt;0,'1f. Kons. inneluft'!D89,O87)</f>
        <v/>
      </c>
      <c r="Q87" s="36" t="str">
        <f>IF(D87="","",(N87*'1a. Stedsspesifikk'!$D$21)/('1a. Stedsspesifikk'!$D$20*('1a. Stedsspesifikk'!$D$22/24)))</f>
        <v/>
      </c>
      <c r="R87" s="53" t="str">
        <f>IF('1f. Kons. inneluft'!E89&gt;0,'1f. Kons. inneluft'!E89,Q87)</f>
        <v/>
      </c>
      <c r="S87" s="63"/>
      <c r="T87" s="63"/>
      <c r="U87" s="63"/>
      <c r="V87" s="63"/>
      <c r="W87" s="63"/>
      <c r="X87" s="63"/>
      <c r="Y87" s="63"/>
      <c r="Z87" s="63"/>
      <c r="AA87" s="63"/>
      <c r="AB87" s="63"/>
      <c r="AC87" s="63"/>
      <c r="AD87" s="63"/>
      <c r="AE87" s="63"/>
      <c r="AF87" s="63"/>
      <c r="AG87" s="63"/>
      <c r="AH87" s="63"/>
      <c r="AI87" s="63"/>
      <c r="AJ87" s="63"/>
      <c r="AK87" s="63"/>
      <c r="AL87" s="63"/>
      <c r="AM87" s="63"/>
    </row>
    <row r="88" spans="1:39" x14ac:dyDescent="0.2">
      <c r="A88" s="1" t="str">
        <f>IF(Stoff!$B88=0,"-",Stoff!$B88)</f>
        <v>-</v>
      </c>
      <c r="B88" s="208">
        <v>0</v>
      </c>
      <c r="C88" s="36" t="str">
        <f>IF(Fasefordeling!J88="i.r.","",Fasefordeling!J88)</f>
        <v/>
      </c>
      <c r="D88" s="36" t="str">
        <f>IF(Fasefordeling!L88="i.r.","",Fasefordeling!L88)</f>
        <v/>
      </c>
      <c r="E88" s="36">
        <f>Stoff!Q88*(('1a. Stedsspesifikk'!$D$15^(10/3))/('1a. Stedsspesifikk'!$D$18^2))</f>
        <v>0</v>
      </c>
      <c r="F88" s="36">
        <f>Stoff!Q88*(('1a. Stedsspesifikk'!$D$30^(10/3))/('1a. Stedsspesifikk'!$D$29^2))</f>
        <v>0</v>
      </c>
      <c r="G88" s="36" t="e">
        <f>('1a. Stedsspesifikk'!$D$23+'1a. Stedsspesifikk'!$D$28)/(('1a. Stedsspesifikk'!$D$23/E88)+('1a. Stedsspesifikk'!$D$28/F88))</f>
        <v>#DIV/0!</v>
      </c>
      <c r="H88" s="36" t="str">
        <f>IF(C88="","",-G88*((B88-C88)/('1a. Stedsspesifikk'!$C$28+'1a. Stedsspesifikk'!$C$23)))</f>
        <v/>
      </c>
      <c r="I88" s="36" t="str">
        <f>IF(D88="","",-G88*((B88-D88)/('1a. Stedsspesifikk'!$C$28+'1a. Stedsspesifikk'!$C$23)))</f>
        <v/>
      </c>
      <c r="J88" s="36">
        <f>'1a. Stedsspesifikk'!$D$27/(('1a. Stedsspesifikk'!$D$23/('1a. Stedsspesifikk'!$D$24/'1a. Stedsspesifikk'!$D$26))+('1a. Stedsspesifikk'!$D$28/('1a. Stedsspesifikk'!$D$25/'1a. Stedsspesifikk'!$D$26)))</f>
        <v>1.6666083353749285E-6</v>
      </c>
      <c r="K88" s="36" t="str">
        <f t="shared" si="8"/>
        <v/>
      </c>
      <c r="L88" s="36" t="str">
        <f t="shared" si="9"/>
        <v/>
      </c>
      <c r="M88" s="36" t="str">
        <f t="shared" si="10"/>
        <v/>
      </c>
      <c r="N88" s="36" t="str">
        <f t="shared" si="11"/>
        <v/>
      </c>
      <c r="O88" s="36" t="str">
        <f>IF(C88="","",(M88*'1a. Stedsspesifikk'!$D$21)/('1a. Stedsspesifikk'!$D$20*('1a. Stedsspesifikk'!$D$22/24)))</f>
        <v/>
      </c>
      <c r="P88" s="53" t="str">
        <f>IF('1f. Kons. inneluft'!D90&gt;0,'1f. Kons. inneluft'!D90,O88)</f>
        <v/>
      </c>
      <c r="Q88" s="36" t="str">
        <f>IF(D88="","",(N88*'1a. Stedsspesifikk'!$D$21)/('1a. Stedsspesifikk'!$D$20*('1a. Stedsspesifikk'!$D$22/24)))</f>
        <v/>
      </c>
      <c r="R88" s="53" t="str">
        <f>IF('1f. Kons. inneluft'!E90&gt;0,'1f. Kons. inneluft'!E90,Q88)</f>
        <v/>
      </c>
      <c r="S88" s="63"/>
      <c r="T88" s="63"/>
      <c r="U88" s="63"/>
      <c r="V88" s="63"/>
      <c r="W88" s="63"/>
      <c r="X88" s="63"/>
      <c r="Y88" s="63"/>
      <c r="Z88" s="63"/>
      <c r="AA88" s="63"/>
      <c r="AB88" s="63"/>
      <c r="AC88" s="63"/>
      <c r="AD88" s="63"/>
      <c r="AE88" s="63"/>
      <c r="AF88" s="63"/>
      <c r="AG88" s="63"/>
      <c r="AH88" s="63"/>
      <c r="AI88" s="63"/>
      <c r="AJ88" s="63"/>
      <c r="AK88" s="63"/>
      <c r="AL88" s="63"/>
      <c r="AM88" s="63"/>
    </row>
    <row r="89" spans="1:39" x14ac:dyDescent="0.2">
      <c r="A89" s="1" t="str">
        <f>IF(Stoff!$B89=0,"-",Stoff!$B89)</f>
        <v>-</v>
      </c>
      <c r="B89" s="208">
        <v>0</v>
      </c>
      <c r="C89" s="36" t="str">
        <f>IF(Fasefordeling!J89="i.r.","",Fasefordeling!J89)</f>
        <v/>
      </c>
      <c r="D89" s="36" t="str">
        <f>IF(Fasefordeling!L89="i.r.","",Fasefordeling!L89)</f>
        <v/>
      </c>
      <c r="E89" s="36">
        <f>Stoff!Q89*(('1a. Stedsspesifikk'!$D$15^(10/3))/('1a. Stedsspesifikk'!$D$18^2))</f>
        <v>0</v>
      </c>
      <c r="F89" s="36">
        <f>Stoff!Q89*(('1a. Stedsspesifikk'!$D$30^(10/3))/('1a. Stedsspesifikk'!$D$29^2))</f>
        <v>0</v>
      </c>
      <c r="G89" s="36" t="e">
        <f>('1a. Stedsspesifikk'!$D$23+'1a. Stedsspesifikk'!$D$28)/(('1a. Stedsspesifikk'!$D$23/E89)+('1a. Stedsspesifikk'!$D$28/F89))</f>
        <v>#DIV/0!</v>
      </c>
      <c r="H89" s="36" t="str">
        <f>IF(C89="","",-G89*((B89-C89)/('1a. Stedsspesifikk'!$C$28+'1a. Stedsspesifikk'!$C$23)))</f>
        <v/>
      </c>
      <c r="I89" s="36" t="str">
        <f>IF(D89="","",-G89*((B89-D89)/('1a. Stedsspesifikk'!$C$28+'1a. Stedsspesifikk'!$C$23)))</f>
        <v/>
      </c>
      <c r="J89" s="36">
        <f>'1a. Stedsspesifikk'!$D$27/(('1a. Stedsspesifikk'!$D$23/('1a. Stedsspesifikk'!$D$24/'1a. Stedsspesifikk'!$D$26))+('1a. Stedsspesifikk'!$D$28/('1a. Stedsspesifikk'!$D$25/'1a. Stedsspesifikk'!$D$26)))</f>
        <v>1.6666083353749285E-6</v>
      </c>
      <c r="K89" s="36" t="str">
        <f t="shared" si="8"/>
        <v/>
      </c>
      <c r="L89" s="36" t="str">
        <f t="shared" si="9"/>
        <v/>
      </c>
      <c r="M89" s="36" t="str">
        <f t="shared" si="10"/>
        <v/>
      </c>
      <c r="N89" s="36" t="str">
        <f t="shared" si="11"/>
        <v/>
      </c>
      <c r="O89" s="36" t="str">
        <f>IF(C89="","",(M89*'1a. Stedsspesifikk'!$D$21)/('1a. Stedsspesifikk'!$D$20*('1a. Stedsspesifikk'!$D$22/24)))</f>
        <v/>
      </c>
      <c r="P89" s="53" t="str">
        <f>IF('1f. Kons. inneluft'!D91&gt;0,'1f. Kons. inneluft'!D91,O89)</f>
        <v/>
      </c>
      <c r="Q89" s="36" t="str">
        <f>IF(D89="","",(N89*'1a. Stedsspesifikk'!$D$21)/('1a. Stedsspesifikk'!$D$20*('1a. Stedsspesifikk'!$D$22/24)))</f>
        <v/>
      </c>
      <c r="R89" s="53" t="str">
        <f>IF('1f. Kons. inneluft'!E91&gt;0,'1f. Kons. inneluft'!E91,Q89)</f>
        <v/>
      </c>
      <c r="S89" s="63"/>
      <c r="T89" s="63"/>
      <c r="U89" s="63"/>
      <c r="V89" s="63"/>
      <c r="W89" s="63"/>
      <c r="X89" s="63"/>
      <c r="Y89" s="63"/>
      <c r="Z89" s="63"/>
      <c r="AA89" s="63"/>
      <c r="AB89" s="63"/>
      <c r="AC89" s="63"/>
      <c r="AD89" s="63"/>
      <c r="AE89" s="63"/>
      <c r="AF89" s="63"/>
      <c r="AG89" s="63"/>
      <c r="AH89" s="63"/>
      <c r="AI89" s="63"/>
      <c r="AJ89" s="63"/>
      <c r="AK89" s="63"/>
      <c r="AL89" s="63"/>
      <c r="AM89" s="63"/>
    </row>
    <row r="90" spans="1:39" s="63" customFormat="1" x14ac:dyDescent="0.2"/>
    <row r="91" spans="1:39" s="63" customFormat="1" x14ac:dyDescent="0.2"/>
    <row r="92" spans="1:39" s="63" customFormat="1" x14ac:dyDescent="0.2"/>
    <row r="93" spans="1:39" s="63" customFormat="1" x14ac:dyDescent="0.2"/>
    <row r="94" spans="1:39" s="63" customFormat="1" x14ac:dyDescent="0.2"/>
    <row r="95" spans="1:39" s="63" customFormat="1" x14ac:dyDescent="0.2"/>
    <row r="96" spans="1:39" s="63" customFormat="1" x14ac:dyDescent="0.2"/>
    <row r="97" s="63" customFormat="1" x14ac:dyDescent="0.2"/>
    <row r="98" s="63" customFormat="1" x14ac:dyDescent="0.2"/>
    <row r="99" s="63" customFormat="1" x14ac:dyDescent="0.2"/>
    <row r="100" s="63" customFormat="1" x14ac:dyDescent="0.2"/>
    <row r="101" s="63" customFormat="1" x14ac:dyDescent="0.2"/>
    <row r="102" s="63" customFormat="1" x14ac:dyDescent="0.2"/>
    <row r="103" s="63" customFormat="1" x14ac:dyDescent="0.2"/>
    <row r="104" s="63" customFormat="1" x14ac:dyDescent="0.2"/>
    <row r="105" s="63" customFormat="1" x14ac:dyDescent="0.2"/>
    <row r="106" s="63" customFormat="1" x14ac:dyDescent="0.2"/>
    <row r="107" s="63" customFormat="1" x14ac:dyDescent="0.2"/>
    <row r="108" s="63" customFormat="1" x14ac:dyDescent="0.2"/>
    <row r="109" s="63" customFormat="1" x14ac:dyDescent="0.2"/>
    <row r="110" s="63" customFormat="1" x14ac:dyDescent="0.2"/>
    <row r="111" s="63" customFormat="1" x14ac:dyDescent="0.2"/>
    <row r="112" s="63" customFormat="1" x14ac:dyDescent="0.2"/>
    <row r="113" s="63" customFormat="1" x14ac:dyDescent="0.2"/>
    <row r="114" s="63" customFormat="1" x14ac:dyDescent="0.2"/>
    <row r="115" s="63" customFormat="1" x14ac:dyDescent="0.2"/>
    <row r="116" s="63" customFormat="1" x14ac:dyDescent="0.2"/>
    <row r="117" s="63" customFormat="1" x14ac:dyDescent="0.2"/>
    <row r="118" s="63" customFormat="1" x14ac:dyDescent="0.2"/>
    <row r="119" s="63" customFormat="1" x14ac:dyDescent="0.2"/>
    <row r="120" s="63" customFormat="1" x14ac:dyDescent="0.2"/>
    <row r="121" s="63" customFormat="1" x14ac:dyDescent="0.2"/>
    <row r="122" s="63" customFormat="1" x14ac:dyDescent="0.2"/>
    <row r="123" s="63" customFormat="1" x14ac:dyDescent="0.2"/>
    <row r="124" s="63" customFormat="1" x14ac:dyDescent="0.2"/>
    <row r="125" s="63" customFormat="1" x14ac:dyDescent="0.2"/>
    <row r="126" s="63" customFormat="1" x14ac:dyDescent="0.2"/>
    <row r="127" s="63" customFormat="1" x14ac:dyDescent="0.2"/>
    <row r="128" s="63" customFormat="1" x14ac:dyDescent="0.2"/>
    <row r="129" s="63" customFormat="1" x14ac:dyDescent="0.2"/>
    <row r="130" s="63" customFormat="1" x14ac:dyDescent="0.2"/>
  </sheetData>
  <sheetProtection sheet="1" objects="1" scenarios="1" selectLockedCells="1"/>
  <pageMargins left="0.23622047244094491" right="0.23622047244094491" top="0.19685039370078741" bottom="0.15748031496062992" header="0" footer="0"/>
  <pageSetup paperSize="9" scale="50"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A07C4-6B79-4928-889C-19E0B52FE4BB}">
  <sheetPr codeName="Ark11">
    <tabColor rgb="FFFFFF99"/>
    <pageSetUpPr fitToPage="1"/>
  </sheetPr>
  <dimension ref="A1:W89"/>
  <sheetViews>
    <sheetView workbookViewId="0">
      <pane xSplit="1" ySplit="1" topLeftCell="B2" activePane="bottomRight" state="frozen"/>
      <selection activeCell="A39" sqref="A39"/>
      <selection pane="topRight" activeCell="A39" sqref="A39"/>
      <selection pane="bottomLeft" activeCell="A39" sqref="A39"/>
      <selection pane="bottomRight"/>
    </sheetView>
  </sheetViews>
  <sheetFormatPr defaultColWidth="10.85546875" defaultRowHeight="12.75" x14ac:dyDescent="0.2"/>
  <cols>
    <col min="1" max="1" width="40.7109375" style="60" customWidth="1"/>
    <col min="2" max="4" width="13.7109375" style="60" customWidth="1"/>
    <col min="5" max="6" width="13.7109375" style="62" customWidth="1"/>
    <col min="7" max="7" width="13.7109375" style="60" customWidth="1"/>
    <col min="8" max="8" width="9" style="63" customWidth="1"/>
    <col min="9" max="10" width="10.7109375" style="63" customWidth="1"/>
    <col min="11" max="23" width="10.85546875" style="63"/>
    <col min="24" max="16384" width="10.85546875" style="60"/>
  </cols>
  <sheetData>
    <row r="1" spans="1:7" s="63" customFormat="1" ht="72" customHeight="1" x14ac:dyDescent="0.2">
      <c r="A1" s="278" t="s">
        <v>0</v>
      </c>
      <c r="B1" s="282" t="s">
        <v>699</v>
      </c>
      <c r="C1" s="282" t="s">
        <v>689</v>
      </c>
      <c r="D1" s="282" t="s">
        <v>698</v>
      </c>
      <c r="E1" s="281" t="s">
        <v>690</v>
      </c>
      <c r="F1" s="281" t="s">
        <v>696</v>
      </c>
      <c r="G1" s="282" t="s">
        <v>697</v>
      </c>
    </row>
    <row r="2" spans="1:7" x14ac:dyDescent="0.2">
      <c r="A2" s="1" t="str">
        <f>IF(Stoff!$B2=0,"-",Stoff!$B2)</f>
        <v>Arsen</v>
      </c>
      <c r="B2" s="212" t="str">
        <f>IF('1b. Kons. jord'!D4&gt;0,Fasefordeling!F2/'1a. Stedsspesifikk'!$C$145,"")</f>
        <v/>
      </c>
      <c r="C2" s="53" t="str">
        <f>IF('1e. Kons. grunnvann'!D4&gt;0,'1e. Kons. grunnvann'!D4,B2)</f>
        <v/>
      </c>
      <c r="D2" s="212" t="str">
        <f>IF('1b. Kons. jord'!E4&gt;0,Fasefordeling!G2/'1a. Stedsspesifikk'!$C$145,"")</f>
        <v/>
      </c>
      <c r="E2" s="53" t="str">
        <f>IF('1e. Kons. grunnvann'!E4&gt;0,'1e. Kons. grunnvann'!E4,D2)</f>
        <v/>
      </c>
      <c r="F2" s="53" t="str">
        <f>IF('1b. Kons. jord'!D4&gt;0,C2/'1a. Stedsspesifikk'!$C$147,"")</f>
        <v/>
      </c>
      <c r="G2" s="53" t="str">
        <f>IF('1b. Kons. jord'!E4&gt;0,E2/'1a. Stedsspesifikk'!$C$147,"")</f>
        <v/>
      </c>
    </row>
    <row r="3" spans="1:7" x14ac:dyDescent="0.2">
      <c r="A3" s="1" t="str">
        <f>IF(Stoff!$B3=0,"-",Stoff!$B3)</f>
        <v>Bly</v>
      </c>
      <c r="B3" s="212" t="str">
        <f>IF('1b. Kons. jord'!D5&gt;0,Fasefordeling!F3/'1a. Stedsspesifikk'!$C$145,"")</f>
        <v/>
      </c>
      <c r="C3" s="53" t="str">
        <f>IF('1e. Kons. grunnvann'!D5&gt;0,'1e. Kons. grunnvann'!D5,B3)</f>
        <v/>
      </c>
      <c r="D3" s="212" t="str">
        <f>IF('1b. Kons. jord'!E5&gt;0,Fasefordeling!G3/'1a. Stedsspesifikk'!$C$145,"")</f>
        <v/>
      </c>
      <c r="E3" s="53" t="str">
        <f>IF('1e. Kons. grunnvann'!E5&gt;0,'1e. Kons. grunnvann'!E5,D3)</f>
        <v/>
      </c>
      <c r="F3" s="53" t="str">
        <f>IF('1b. Kons. jord'!D5&gt;0,C3/'1a. Stedsspesifikk'!$C$147,"")</f>
        <v/>
      </c>
      <c r="G3" s="53" t="str">
        <f>IF('1b. Kons. jord'!E5&gt;0,E3/'1a. Stedsspesifikk'!$C$147,"")</f>
        <v/>
      </c>
    </row>
    <row r="4" spans="1:7" x14ac:dyDescent="0.2">
      <c r="A4" s="1" t="str">
        <f>IF(Stoff!$B4=0,"-",Stoff!$B4)</f>
        <v>Kadmium</v>
      </c>
      <c r="B4" s="212" t="str">
        <f>IF('1b. Kons. jord'!D6&gt;0,Fasefordeling!F4/'1a. Stedsspesifikk'!$C$145,"")</f>
        <v/>
      </c>
      <c r="C4" s="53" t="str">
        <f>IF('1e. Kons. grunnvann'!D6&gt;0,'1e. Kons. grunnvann'!D6,B4)</f>
        <v/>
      </c>
      <c r="D4" s="212" t="str">
        <f>IF('1b. Kons. jord'!E6&gt;0,Fasefordeling!G4/'1a. Stedsspesifikk'!$C$145,"")</f>
        <v/>
      </c>
      <c r="E4" s="53" t="str">
        <f>IF('1e. Kons. grunnvann'!E6&gt;0,'1e. Kons. grunnvann'!E6,D4)</f>
        <v/>
      </c>
      <c r="F4" s="53" t="str">
        <f>IF('1b. Kons. jord'!D6&gt;0,C4/'1a. Stedsspesifikk'!$C$147,"")</f>
        <v/>
      </c>
      <c r="G4" s="53" t="str">
        <f>IF('1b. Kons. jord'!E6&gt;0,E4/'1a. Stedsspesifikk'!$C$147,"")</f>
        <v/>
      </c>
    </row>
    <row r="5" spans="1:7" x14ac:dyDescent="0.2">
      <c r="A5" s="1" t="str">
        <f>IF(Stoff!$B5=0,"-",Stoff!$B5)</f>
        <v>Kvikksølv</v>
      </c>
      <c r="B5" s="212" t="str">
        <f>IF('1b. Kons. jord'!D7&gt;0,Fasefordeling!F5/'1a. Stedsspesifikk'!$C$145,"")</f>
        <v/>
      </c>
      <c r="C5" s="53" t="str">
        <f>IF('1e. Kons. grunnvann'!D7&gt;0,'1e. Kons. grunnvann'!D7,B5)</f>
        <v/>
      </c>
      <c r="D5" s="212" t="str">
        <f>IF('1b. Kons. jord'!E7&gt;0,Fasefordeling!G5/'1a. Stedsspesifikk'!$C$145,"")</f>
        <v/>
      </c>
      <c r="E5" s="53" t="str">
        <f>IF('1e. Kons. grunnvann'!E7&gt;0,'1e. Kons. grunnvann'!E7,D5)</f>
        <v/>
      </c>
      <c r="F5" s="53" t="str">
        <f>IF('1b. Kons. jord'!D7&gt;0,C5/'1a. Stedsspesifikk'!$C$147,"")</f>
        <v/>
      </c>
      <c r="G5" s="53" t="str">
        <f>IF('1b. Kons. jord'!E7&gt;0,E5/'1a. Stedsspesifikk'!$C$147,"")</f>
        <v/>
      </c>
    </row>
    <row r="6" spans="1:7" x14ac:dyDescent="0.2">
      <c r="A6" s="1" t="str">
        <f>IF(Stoff!$B6=0,"-",Stoff!$B6)</f>
        <v>Kobber</v>
      </c>
      <c r="B6" s="212" t="str">
        <f>IF('1b. Kons. jord'!D8&gt;0,Fasefordeling!F6/'1a. Stedsspesifikk'!$C$145,"")</f>
        <v/>
      </c>
      <c r="C6" s="53" t="str">
        <f>IF('1e. Kons. grunnvann'!D8&gt;0,'1e. Kons. grunnvann'!D8,B6)</f>
        <v/>
      </c>
      <c r="D6" s="212" t="str">
        <f>IF('1b. Kons. jord'!E8&gt;0,Fasefordeling!G6/'1a. Stedsspesifikk'!$C$145,"")</f>
        <v/>
      </c>
      <c r="E6" s="53" t="str">
        <f>IF('1e. Kons. grunnvann'!E8&gt;0,'1e. Kons. grunnvann'!E8,D6)</f>
        <v/>
      </c>
      <c r="F6" s="53" t="str">
        <f>IF('1b. Kons. jord'!D8&gt;0,C6/'1a. Stedsspesifikk'!$C$147,"")</f>
        <v/>
      </c>
      <c r="G6" s="53" t="str">
        <f>IF('1b. Kons. jord'!E8&gt;0,E6/'1a. Stedsspesifikk'!$C$147,"")</f>
        <v/>
      </c>
    </row>
    <row r="7" spans="1:7" x14ac:dyDescent="0.2">
      <c r="A7" s="1" t="str">
        <f>IF(Stoff!$B7=0,"-",Stoff!$B7)</f>
        <v>Sink</v>
      </c>
      <c r="B7" s="212" t="str">
        <f>IF('1b. Kons. jord'!D9&gt;0,Fasefordeling!F7/'1a. Stedsspesifikk'!$C$145,"")</f>
        <v/>
      </c>
      <c r="C7" s="53" t="str">
        <f>IF('1e. Kons. grunnvann'!D9&gt;0,'1e. Kons. grunnvann'!D9,B7)</f>
        <v/>
      </c>
      <c r="D7" s="212" t="str">
        <f>IF('1b. Kons. jord'!E9&gt;0,Fasefordeling!G7/'1a. Stedsspesifikk'!$C$145,"")</f>
        <v/>
      </c>
      <c r="E7" s="53" t="str">
        <f>IF('1e. Kons. grunnvann'!E9&gt;0,'1e. Kons. grunnvann'!E9,D7)</f>
        <v/>
      </c>
      <c r="F7" s="53" t="str">
        <f>IF('1b. Kons. jord'!D9&gt;0,C7/'1a. Stedsspesifikk'!$C$147,"")</f>
        <v/>
      </c>
      <c r="G7" s="53" t="str">
        <f>IF('1b. Kons. jord'!E9&gt;0,E7/'1a. Stedsspesifikk'!$C$147,"")</f>
        <v/>
      </c>
    </row>
    <row r="8" spans="1:7" x14ac:dyDescent="0.2">
      <c r="A8" s="1" t="str">
        <f>IF(Stoff!$B8=0,"-",Stoff!$B8)</f>
        <v>Krom (III)</v>
      </c>
      <c r="B8" s="212" t="str">
        <f>IF('1b. Kons. jord'!D10&gt;0,Fasefordeling!F8/'1a. Stedsspesifikk'!$C$145,"")</f>
        <v/>
      </c>
      <c r="C8" s="53" t="str">
        <f>IF('1e. Kons. grunnvann'!D10&gt;0,'1e. Kons. grunnvann'!D10,B8)</f>
        <v/>
      </c>
      <c r="D8" s="212" t="str">
        <f>IF('1b. Kons. jord'!E10&gt;0,Fasefordeling!G8/'1a. Stedsspesifikk'!$C$145,"")</f>
        <v/>
      </c>
      <c r="E8" s="53" t="str">
        <f>IF('1e. Kons. grunnvann'!E10&gt;0,'1e. Kons. grunnvann'!E10,D8)</f>
        <v/>
      </c>
      <c r="F8" s="53" t="str">
        <f>IF('1b. Kons. jord'!D10&gt;0,C8/'1a. Stedsspesifikk'!$C$147,"")</f>
        <v/>
      </c>
      <c r="G8" s="53" t="str">
        <f>IF('1b. Kons. jord'!E10&gt;0,E8/'1a. Stedsspesifikk'!$C$147,"")</f>
        <v/>
      </c>
    </row>
    <row r="9" spans="1:7" x14ac:dyDescent="0.2">
      <c r="A9" s="1" t="str">
        <f>IF(Stoff!$B9=0,"-",Stoff!$B9)</f>
        <v>Krom (VI)</v>
      </c>
      <c r="B9" s="212" t="str">
        <f>IF('1b. Kons. jord'!D11&gt;0,Fasefordeling!F9/'1a. Stedsspesifikk'!$C$145,"")</f>
        <v/>
      </c>
      <c r="C9" s="53" t="str">
        <f>IF('1e. Kons. grunnvann'!D11&gt;0,'1e. Kons. grunnvann'!D11,B9)</f>
        <v/>
      </c>
      <c r="D9" s="212" t="str">
        <f>IF('1b. Kons. jord'!E11&gt;0,Fasefordeling!G9/'1a. Stedsspesifikk'!$C$145,"")</f>
        <v/>
      </c>
      <c r="E9" s="53" t="str">
        <f>IF('1e. Kons. grunnvann'!E11&gt;0,'1e. Kons. grunnvann'!E11,D9)</f>
        <v/>
      </c>
      <c r="F9" s="53" t="str">
        <f>IF('1b. Kons. jord'!D11&gt;0,C9/'1a. Stedsspesifikk'!$C$147,"")</f>
        <v/>
      </c>
      <c r="G9" s="53" t="str">
        <f>IF('1b. Kons. jord'!E11&gt;0,E9/'1a. Stedsspesifikk'!$C$147,"")</f>
        <v/>
      </c>
    </row>
    <row r="10" spans="1:7" x14ac:dyDescent="0.2">
      <c r="A10" s="1" t="str">
        <f>IF(Stoff!$B10=0,"-",Stoff!$B10)</f>
        <v>Krom totalt (III + VI)</v>
      </c>
      <c r="B10" s="212" t="str">
        <f>IF('1b. Kons. jord'!D12&gt;0,Fasefordeling!F10/'1a. Stedsspesifikk'!$C$145,"")</f>
        <v/>
      </c>
      <c r="C10" s="53" t="str">
        <f>IF('1e. Kons. grunnvann'!D12&gt;0,'1e. Kons. grunnvann'!D12,B10)</f>
        <v/>
      </c>
      <c r="D10" s="212" t="str">
        <f>IF('1b. Kons. jord'!E12&gt;0,Fasefordeling!G10/'1a. Stedsspesifikk'!$C$145,"")</f>
        <v/>
      </c>
      <c r="E10" s="53" t="str">
        <f>IF('1e. Kons. grunnvann'!E12&gt;0,'1e. Kons. grunnvann'!E12,D10)</f>
        <v/>
      </c>
      <c r="F10" s="53" t="str">
        <f>IF('1b. Kons. jord'!D12&gt;0,C10/'1a. Stedsspesifikk'!$C$147,"")</f>
        <v/>
      </c>
      <c r="G10" s="53" t="str">
        <f>IF('1b. Kons. jord'!E12&gt;0,E10/'1a. Stedsspesifikk'!$C$147,"")</f>
        <v/>
      </c>
    </row>
    <row r="11" spans="1:7" x14ac:dyDescent="0.2">
      <c r="A11" s="1" t="str">
        <f>IF(Stoff!$B11=0,"-",Stoff!$B11)</f>
        <v>Nikkel</v>
      </c>
      <c r="B11" s="212" t="str">
        <f>IF('1b. Kons. jord'!D13&gt;0,Fasefordeling!F11/'1a. Stedsspesifikk'!$C$145,"")</f>
        <v/>
      </c>
      <c r="C11" s="53" t="str">
        <f>IF('1e. Kons. grunnvann'!D13&gt;0,'1e. Kons. grunnvann'!D13,B11)</f>
        <v/>
      </c>
      <c r="D11" s="212" t="str">
        <f>IF('1b. Kons. jord'!E13&gt;0,Fasefordeling!G11/'1a. Stedsspesifikk'!$C$145,"")</f>
        <v/>
      </c>
      <c r="E11" s="53" t="str">
        <f>IF('1e. Kons. grunnvann'!E13&gt;0,'1e. Kons. grunnvann'!E13,D11)</f>
        <v/>
      </c>
      <c r="F11" s="53" t="str">
        <f>IF('1b. Kons. jord'!D13&gt;0,C11/'1a. Stedsspesifikk'!$C$147,"")</f>
        <v/>
      </c>
      <c r="G11" s="53" t="str">
        <f>IF('1b. Kons. jord'!E13&gt;0,E11/'1a. Stedsspesifikk'!$C$147,"")</f>
        <v/>
      </c>
    </row>
    <row r="12" spans="1:7" x14ac:dyDescent="0.2">
      <c r="A12" s="1" t="str">
        <f>IF(Stoff!$B12=0,"-",Stoff!$B12)</f>
        <v>Cyanid fri</v>
      </c>
      <c r="B12" s="212" t="str">
        <f>IF('1b. Kons. jord'!D14&gt;0,Fasefordeling!F12/'1a. Stedsspesifikk'!$C$145,"")</f>
        <v/>
      </c>
      <c r="C12" s="53" t="str">
        <f>IF('1e. Kons. grunnvann'!D14&gt;0,'1e. Kons. grunnvann'!D14,B12)</f>
        <v/>
      </c>
      <c r="D12" s="212" t="str">
        <f>IF('1b. Kons. jord'!E14&gt;0,Fasefordeling!G12/'1a. Stedsspesifikk'!$C$145,"")</f>
        <v/>
      </c>
      <c r="E12" s="53" t="str">
        <f>IF('1e. Kons. grunnvann'!E14&gt;0,'1e. Kons. grunnvann'!E14,D12)</f>
        <v/>
      </c>
      <c r="F12" s="53" t="str">
        <f>IF('1b. Kons. jord'!D14&gt;0,C12/'1a. Stedsspesifikk'!$C$147,"")</f>
        <v/>
      </c>
      <c r="G12" s="53" t="str">
        <f>IF('1b. Kons. jord'!E14&gt;0,E12/'1a. Stedsspesifikk'!$C$147,"")</f>
        <v/>
      </c>
    </row>
    <row r="13" spans="1:7" x14ac:dyDescent="0.2">
      <c r="A13" s="1" t="str">
        <f>IF(Stoff!$B13=0,"-",Stoff!$B13)</f>
        <v>PCB CAS1336-36-3</v>
      </c>
      <c r="B13" s="212" t="str">
        <f>IF('1b. Kons. jord'!D15&gt;0,Fasefordeling!F13/'1a. Stedsspesifikk'!$C$145,"")</f>
        <v/>
      </c>
      <c r="C13" s="53" t="str">
        <f>IF('1e. Kons. grunnvann'!D15&gt;0,'1e. Kons. grunnvann'!D15,B13)</f>
        <v/>
      </c>
      <c r="D13" s="212" t="str">
        <f>IF('1b. Kons. jord'!E15&gt;0,Fasefordeling!G13/'1a. Stedsspesifikk'!$C$145,"")</f>
        <v/>
      </c>
      <c r="E13" s="53" t="str">
        <f>IF('1e. Kons. grunnvann'!E15&gt;0,'1e. Kons. grunnvann'!E15,D13)</f>
        <v/>
      </c>
      <c r="F13" s="53" t="str">
        <f>IF('1b. Kons. jord'!D15&gt;0,C13/'1a. Stedsspesifikk'!$C$147,"")</f>
        <v/>
      </c>
      <c r="G13" s="53" t="str">
        <f>IF('1b. Kons. jord'!E15&gt;0,E13/'1a. Stedsspesifikk'!$C$147,"")</f>
        <v/>
      </c>
    </row>
    <row r="14" spans="1:7" x14ac:dyDescent="0.2">
      <c r="A14" s="1" t="str">
        <f>IF(Stoff!$B14=0,"-",Stoff!$B14)</f>
        <v>Lindan</v>
      </c>
      <c r="B14" s="212" t="str">
        <f>IF('1b. Kons. jord'!D16&gt;0,Fasefordeling!F14/'1a. Stedsspesifikk'!$C$145,"")</f>
        <v/>
      </c>
      <c r="C14" s="53" t="str">
        <f>IF('1e. Kons. grunnvann'!D16&gt;0,'1e. Kons. grunnvann'!D16,B14)</f>
        <v/>
      </c>
      <c r="D14" s="212" t="str">
        <f>IF('1b. Kons. jord'!E16&gt;0,Fasefordeling!G14/'1a. Stedsspesifikk'!$C$145,"")</f>
        <v/>
      </c>
      <c r="E14" s="53" t="str">
        <f>IF('1e. Kons. grunnvann'!E16&gt;0,'1e. Kons. grunnvann'!E16,D14)</f>
        <v/>
      </c>
      <c r="F14" s="53" t="str">
        <f>IF('1b. Kons. jord'!D16&gt;0,C14/'1a. Stedsspesifikk'!$C$147,"")</f>
        <v/>
      </c>
      <c r="G14" s="53" t="str">
        <f>IF('1b. Kons. jord'!E16&gt;0,E14/'1a. Stedsspesifikk'!$C$147,"")</f>
        <v/>
      </c>
    </row>
    <row r="15" spans="1:7" x14ac:dyDescent="0.2">
      <c r="A15" s="1" t="str">
        <f>IF(Stoff!$B15=0,"-",Stoff!$B15)</f>
        <v>DDT</v>
      </c>
      <c r="B15" s="212" t="str">
        <f>IF('1b. Kons. jord'!D17&gt;0,Fasefordeling!F15/'1a. Stedsspesifikk'!$C$145,"")</f>
        <v/>
      </c>
      <c r="C15" s="53" t="str">
        <f>IF('1e. Kons. grunnvann'!D17&gt;0,'1e. Kons. grunnvann'!D17,B15)</f>
        <v/>
      </c>
      <c r="D15" s="212" t="str">
        <f>IF('1b. Kons. jord'!E17&gt;0,Fasefordeling!G15/'1a. Stedsspesifikk'!$C$145,"")</f>
        <v/>
      </c>
      <c r="E15" s="53" t="str">
        <f>IF('1e. Kons. grunnvann'!E17&gt;0,'1e. Kons. grunnvann'!E17,D15)</f>
        <v/>
      </c>
      <c r="F15" s="53" t="str">
        <f>IF('1b. Kons. jord'!D17&gt;0,C15/'1a. Stedsspesifikk'!$C$147,"")</f>
        <v/>
      </c>
      <c r="G15" s="53" t="str">
        <f>IF('1b. Kons. jord'!E17&gt;0,E15/'1a. Stedsspesifikk'!$C$147,"")</f>
        <v/>
      </c>
    </row>
    <row r="16" spans="1:7" x14ac:dyDescent="0.2">
      <c r="A16" s="1" t="str">
        <f>IF(Stoff!$B16=0,"-",Stoff!$B16)</f>
        <v>Monoklorbensen</v>
      </c>
      <c r="B16" s="212" t="str">
        <f>IF('1b. Kons. jord'!D18&gt;0,Fasefordeling!F16/'1a. Stedsspesifikk'!$C$145,"")</f>
        <v/>
      </c>
      <c r="C16" s="53" t="str">
        <f>IF('1e. Kons. grunnvann'!D18&gt;0,'1e. Kons. grunnvann'!D18,B16)</f>
        <v/>
      </c>
      <c r="D16" s="212" t="str">
        <f>IF('1b. Kons. jord'!E18&gt;0,Fasefordeling!G16/'1a. Stedsspesifikk'!$C$145,"")</f>
        <v/>
      </c>
      <c r="E16" s="53" t="str">
        <f>IF('1e. Kons. grunnvann'!E18&gt;0,'1e. Kons. grunnvann'!E18,D16)</f>
        <v/>
      </c>
      <c r="F16" s="53" t="str">
        <f>IF('1b. Kons. jord'!D18&gt;0,C16/'1a. Stedsspesifikk'!$C$147,"")</f>
        <v/>
      </c>
      <c r="G16" s="53" t="str">
        <f>IF('1b. Kons. jord'!E18&gt;0,E16/'1a. Stedsspesifikk'!$C$147,"")</f>
        <v/>
      </c>
    </row>
    <row r="17" spans="1:7" x14ac:dyDescent="0.2">
      <c r="A17" s="1" t="str">
        <f>IF(Stoff!$B17=0,"-",Stoff!$B17)</f>
        <v>1,2-diklorbensen</v>
      </c>
      <c r="B17" s="212" t="str">
        <f>IF('1b. Kons. jord'!D19&gt;0,Fasefordeling!F17/'1a. Stedsspesifikk'!$C$145,"")</f>
        <v/>
      </c>
      <c r="C17" s="53" t="str">
        <f>IF('1e. Kons. grunnvann'!D19&gt;0,'1e. Kons. grunnvann'!D19,B17)</f>
        <v/>
      </c>
      <c r="D17" s="212" t="str">
        <f>IF('1b. Kons. jord'!E19&gt;0,Fasefordeling!G17/'1a. Stedsspesifikk'!$C$145,"")</f>
        <v/>
      </c>
      <c r="E17" s="53" t="str">
        <f>IF('1e. Kons. grunnvann'!E19&gt;0,'1e. Kons. grunnvann'!E19,D17)</f>
        <v/>
      </c>
      <c r="F17" s="53" t="str">
        <f>IF('1b. Kons. jord'!D19&gt;0,C17/'1a. Stedsspesifikk'!$C$147,"")</f>
        <v/>
      </c>
      <c r="G17" s="53" t="str">
        <f>IF('1b. Kons. jord'!E19&gt;0,E17/'1a. Stedsspesifikk'!$C$147,"")</f>
        <v/>
      </c>
    </row>
    <row r="18" spans="1:7" x14ac:dyDescent="0.2">
      <c r="A18" s="1" t="str">
        <f>IF(Stoff!$B18=0,"-",Stoff!$B18)</f>
        <v>1,4-diklorbensen</v>
      </c>
      <c r="B18" s="212" t="str">
        <f>IF('1b. Kons. jord'!D20&gt;0,Fasefordeling!F18/'1a. Stedsspesifikk'!$C$145,"")</f>
        <v/>
      </c>
      <c r="C18" s="53" t="str">
        <f>IF('1e. Kons. grunnvann'!D20&gt;0,'1e. Kons. grunnvann'!D20,B18)</f>
        <v/>
      </c>
      <c r="D18" s="212" t="str">
        <f>IF('1b. Kons. jord'!E20&gt;0,Fasefordeling!G18/'1a. Stedsspesifikk'!$C$145,"")</f>
        <v/>
      </c>
      <c r="E18" s="53" t="str">
        <f>IF('1e. Kons. grunnvann'!E20&gt;0,'1e. Kons. grunnvann'!E20,D18)</f>
        <v/>
      </c>
      <c r="F18" s="53" t="str">
        <f>IF('1b. Kons. jord'!D20&gt;0,C18/'1a. Stedsspesifikk'!$C$147,"")</f>
        <v/>
      </c>
      <c r="G18" s="53" t="str">
        <f>IF('1b. Kons. jord'!E20&gt;0,E18/'1a. Stedsspesifikk'!$C$147,"")</f>
        <v/>
      </c>
    </row>
    <row r="19" spans="1:7" x14ac:dyDescent="0.2">
      <c r="A19" s="1" t="str">
        <f>IF(Stoff!$B19=0,"-",Stoff!$B19)</f>
        <v>1,2,4-triklorbensen</v>
      </c>
      <c r="B19" s="212" t="str">
        <f>IF('1b. Kons. jord'!D21&gt;0,Fasefordeling!F19/'1a. Stedsspesifikk'!$C$145,"")</f>
        <v/>
      </c>
      <c r="C19" s="53" t="str">
        <f>IF('1e. Kons. grunnvann'!D21&gt;0,'1e. Kons. grunnvann'!D21,B19)</f>
        <v/>
      </c>
      <c r="D19" s="212" t="str">
        <f>IF('1b. Kons. jord'!E21&gt;0,Fasefordeling!G19/'1a. Stedsspesifikk'!$C$145,"")</f>
        <v/>
      </c>
      <c r="E19" s="53" t="str">
        <f>IF('1e. Kons. grunnvann'!E21&gt;0,'1e. Kons. grunnvann'!E21,D19)</f>
        <v/>
      </c>
      <c r="F19" s="53" t="str">
        <f>IF('1b. Kons. jord'!D21&gt;0,C19/'1a. Stedsspesifikk'!$C$147,"")</f>
        <v/>
      </c>
      <c r="G19" s="53" t="str">
        <f>IF('1b. Kons. jord'!E21&gt;0,E19/'1a. Stedsspesifikk'!$C$147,"")</f>
        <v/>
      </c>
    </row>
    <row r="20" spans="1:7" x14ac:dyDescent="0.2">
      <c r="A20" s="1" t="str">
        <f>IF(Stoff!$B20=0,"-",Stoff!$B20)</f>
        <v>1,2,3-triklorbensen</v>
      </c>
      <c r="B20" s="212" t="str">
        <f>IF('1b. Kons. jord'!D22&gt;0,Fasefordeling!F20/'1a. Stedsspesifikk'!$C$145,"")</f>
        <v/>
      </c>
      <c r="C20" s="53" t="str">
        <f>IF('1e. Kons. grunnvann'!D22&gt;0,'1e. Kons. grunnvann'!D22,B20)</f>
        <v/>
      </c>
      <c r="D20" s="212" t="str">
        <f>IF('1b. Kons. jord'!E22&gt;0,Fasefordeling!G20/'1a. Stedsspesifikk'!$C$145,"")</f>
        <v/>
      </c>
      <c r="E20" s="53" t="str">
        <f>IF('1e. Kons. grunnvann'!E22&gt;0,'1e. Kons. grunnvann'!E22,D20)</f>
        <v/>
      </c>
      <c r="F20" s="53" t="str">
        <f>IF('1b. Kons. jord'!D22&gt;0,C20/'1a. Stedsspesifikk'!$C$147,"")</f>
        <v/>
      </c>
      <c r="G20" s="53" t="str">
        <f>IF('1b. Kons. jord'!E22&gt;0,E20/'1a. Stedsspesifikk'!$C$147,"")</f>
        <v/>
      </c>
    </row>
    <row r="21" spans="1:7" x14ac:dyDescent="0.2">
      <c r="A21" s="1" t="str">
        <f>IF(Stoff!$B21=0,"-",Stoff!$B21)</f>
        <v>1,3,5-triklorbensen</v>
      </c>
      <c r="B21" s="212" t="str">
        <f>IF('1b. Kons. jord'!D23&gt;0,Fasefordeling!F21/'1a. Stedsspesifikk'!$C$145,"")</f>
        <v/>
      </c>
      <c r="C21" s="53" t="str">
        <f>IF('1e. Kons. grunnvann'!D23&gt;0,'1e. Kons. grunnvann'!D23,B21)</f>
        <v/>
      </c>
      <c r="D21" s="212" t="str">
        <f>IF('1b. Kons. jord'!E23&gt;0,Fasefordeling!G21/'1a. Stedsspesifikk'!$C$145,"")</f>
        <v/>
      </c>
      <c r="E21" s="53" t="str">
        <f>IF('1e. Kons. grunnvann'!E23&gt;0,'1e. Kons. grunnvann'!E23,D21)</f>
        <v/>
      </c>
      <c r="F21" s="53" t="str">
        <f>IF('1b. Kons. jord'!D23&gt;0,C21/'1a. Stedsspesifikk'!$C$147,"")</f>
        <v/>
      </c>
      <c r="G21" s="53" t="str">
        <f>IF('1b. Kons. jord'!E23&gt;0,E21/'1a. Stedsspesifikk'!$C$147,"")</f>
        <v/>
      </c>
    </row>
    <row r="22" spans="1:7" x14ac:dyDescent="0.2">
      <c r="A22" s="1" t="str">
        <f>IF(Stoff!$B22=0,"-",Stoff!$B22)</f>
        <v>1,2,4,5-tetraklorbensen</v>
      </c>
      <c r="B22" s="212" t="str">
        <f>IF('1b. Kons. jord'!D24&gt;0,Fasefordeling!F22/'1a. Stedsspesifikk'!$C$145,"")</f>
        <v/>
      </c>
      <c r="C22" s="53" t="str">
        <f>IF('1e. Kons. grunnvann'!D24&gt;0,'1e. Kons. grunnvann'!D24,B22)</f>
        <v/>
      </c>
      <c r="D22" s="212" t="str">
        <f>IF('1b. Kons. jord'!E24&gt;0,Fasefordeling!G22/'1a. Stedsspesifikk'!$C$145,"")</f>
        <v/>
      </c>
      <c r="E22" s="53" t="str">
        <f>IF('1e. Kons. grunnvann'!E24&gt;0,'1e. Kons. grunnvann'!E24,D22)</f>
        <v/>
      </c>
      <c r="F22" s="53" t="str">
        <f>IF('1b. Kons. jord'!D24&gt;0,C22/'1a. Stedsspesifikk'!$C$147,"")</f>
        <v/>
      </c>
      <c r="G22" s="53" t="str">
        <f>IF('1b. Kons. jord'!E24&gt;0,E22/'1a. Stedsspesifikk'!$C$147,"")</f>
        <v/>
      </c>
    </row>
    <row r="23" spans="1:7" x14ac:dyDescent="0.2">
      <c r="A23" s="1" t="str">
        <f>IF(Stoff!$B23=0,"-",Stoff!$B23)</f>
        <v>Pentaklorbensen</v>
      </c>
      <c r="B23" s="212" t="str">
        <f>IF('1b. Kons. jord'!D25&gt;0,Fasefordeling!F23/'1a. Stedsspesifikk'!$C$145,"")</f>
        <v/>
      </c>
      <c r="C23" s="53" t="str">
        <f>IF('1e. Kons. grunnvann'!D25&gt;0,'1e. Kons. grunnvann'!D25,B23)</f>
        <v/>
      </c>
      <c r="D23" s="212" t="str">
        <f>IF('1b. Kons. jord'!E25&gt;0,Fasefordeling!G23/'1a. Stedsspesifikk'!$C$145,"")</f>
        <v/>
      </c>
      <c r="E23" s="53" t="str">
        <f>IF('1e. Kons. grunnvann'!E25&gt;0,'1e. Kons. grunnvann'!E25,D23)</f>
        <v/>
      </c>
      <c r="F23" s="53" t="str">
        <f>IF('1b. Kons. jord'!D25&gt;0,C23/'1a. Stedsspesifikk'!$C$147,"")</f>
        <v/>
      </c>
      <c r="G23" s="53" t="str">
        <f>IF('1b. Kons. jord'!E25&gt;0,E23/'1a. Stedsspesifikk'!$C$147,"")</f>
        <v/>
      </c>
    </row>
    <row r="24" spans="1:7" x14ac:dyDescent="0.2">
      <c r="A24" s="1" t="str">
        <f>IF(Stoff!$B24=0,"-",Stoff!$B24)</f>
        <v>Heksaklorbensen</v>
      </c>
      <c r="B24" s="212" t="str">
        <f>IF('1b. Kons. jord'!D26&gt;0,Fasefordeling!F24/'1a. Stedsspesifikk'!$C$145,"")</f>
        <v/>
      </c>
      <c r="C24" s="53" t="str">
        <f>IF('1e. Kons. grunnvann'!D26&gt;0,'1e. Kons. grunnvann'!D26,B24)</f>
        <v/>
      </c>
      <c r="D24" s="212" t="str">
        <f>IF('1b. Kons. jord'!E26&gt;0,Fasefordeling!G24/'1a. Stedsspesifikk'!$C$145,"")</f>
        <v/>
      </c>
      <c r="E24" s="53" t="str">
        <f>IF('1e. Kons. grunnvann'!E26&gt;0,'1e. Kons. grunnvann'!E26,D24)</f>
        <v/>
      </c>
      <c r="F24" s="53" t="str">
        <f>IF('1b. Kons. jord'!D26&gt;0,C24/'1a. Stedsspesifikk'!$C$147,"")</f>
        <v/>
      </c>
      <c r="G24" s="53" t="str">
        <f>IF('1b. Kons. jord'!E26&gt;0,E24/'1a. Stedsspesifikk'!$C$147,"")</f>
        <v/>
      </c>
    </row>
    <row r="25" spans="1:7" x14ac:dyDescent="0.2">
      <c r="A25" s="1" t="str">
        <f>IF(Stoff!$B25=0,"-",Stoff!$B25)</f>
        <v>Diklormetan</v>
      </c>
      <c r="B25" s="212" t="str">
        <f>IF('1b. Kons. jord'!D27&gt;0,Fasefordeling!F25/'1a. Stedsspesifikk'!$C$145,"")</f>
        <v/>
      </c>
      <c r="C25" s="53" t="str">
        <f>IF('1e. Kons. grunnvann'!D27&gt;0,'1e. Kons. grunnvann'!D27,B25)</f>
        <v/>
      </c>
      <c r="D25" s="212" t="str">
        <f>IF('1b. Kons. jord'!E27&gt;0,Fasefordeling!G25/'1a. Stedsspesifikk'!$C$145,"")</f>
        <v/>
      </c>
      <c r="E25" s="53" t="str">
        <f>IF('1e. Kons. grunnvann'!E27&gt;0,'1e. Kons. grunnvann'!E27,D25)</f>
        <v/>
      </c>
      <c r="F25" s="53" t="str">
        <f>IF('1b. Kons. jord'!D27&gt;0,C25/'1a. Stedsspesifikk'!$C$147,"")</f>
        <v/>
      </c>
      <c r="G25" s="53" t="str">
        <f>IF('1b. Kons. jord'!E27&gt;0,E25/'1a. Stedsspesifikk'!$C$147,"")</f>
        <v/>
      </c>
    </row>
    <row r="26" spans="1:7" x14ac:dyDescent="0.2">
      <c r="A26" s="1" t="str">
        <f>IF(Stoff!$B26=0,"-",Stoff!$B26)</f>
        <v>Triklormetan</v>
      </c>
      <c r="B26" s="212" t="str">
        <f>IF('1b. Kons. jord'!D28&gt;0,Fasefordeling!F26/'1a. Stedsspesifikk'!$C$145,"")</f>
        <v/>
      </c>
      <c r="C26" s="53" t="str">
        <f>IF('1e. Kons. grunnvann'!D28&gt;0,'1e. Kons. grunnvann'!D28,B26)</f>
        <v/>
      </c>
      <c r="D26" s="212" t="str">
        <f>IF('1b. Kons. jord'!E28&gt;0,Fasefordeling!G26/'1a. Stedsspesifikk'!$C$145,"")</f>
        <v/>
      </c>
      <c r="E26" s="53" t="str">
        <f>IF('1e. Kons. grunnvann'!E28&gt;0,'1e. Kons. grunnvann'!E28,D26)</f>
        <v/>
      </c>
      <c r="F26" s="53" t="str">
        <f>IF('1b. Kons. jord'!D28&gt;0,C26/'1a. Stedsspesifikk'!$C$147,"")</f>
        <v/>
      </c>
      <c r="G26" s="53" t="str">
        <f>IF('1b. Kons. jord'!E28&gt;0,E26/'1a. Stedsspesifikk'!$C$147,"")</f>
        <v/>
      </c>
    </row>
    <row r="27" spans="1:7" x14ac:dyDescent="0.2">
      <c r="A27" s="1" t="str">
        <f>IF(Stoff!$B27=0,"-",Stoff!$B27)</f>
        <v>Trikloreten</v>
      </c>
      <c r="B27" s="212" t="str">
        <f>IF('1b. Kons. jord'!D29&gt;0,Fasefordeling!F27/'1a. Stedsspesifikk'!$C$145,"")</f>
        <v/>
      </c>
      <c r="C27" s="53" t="str">
        <f>IF('1e. Kons. grunnvann'!D29&gt;0,'1e. Kons. grunnvann'!D29,B27)</f>
        <v/>
      </c>
      <c r="D27" s="212" t="str">
        <f>IF('1b. Kons. jord'!E29&gt;0,Fasefordeling!G27/'1a. Stedsspesifikk'!$C$145,"")</f>
        <v/>
      </c>
      <c r="E27" s="53" t="str">
        <f>IF('1e. Kons. grunnvann'!E29&gt;0,'1e. Kons. grunnvann'!E29,D27)</f>
        <v/>
      </c>
      <c r="F27" s="53" t="str">
        <f>IF('1b. Kons. jord'!D29&gt;0,C27/'1a. Stedsspesifikk'!$C$147,"")</f>
        <v/>
      </c>
      <c r="G27" s="53" t="str">
        <f>IF('1b. Kons. jord'!E29&gt;0,E27/'1a. Stedsspesifikk'!$C$147,"")</f>
        <v/>
      </c>
    </row>
    <row r="28" spans="1:7" x14ac:dyDescent="0.2">
      <c r="A28" s="1" t="str">
        <f>IF(Stoff!$B28=0,"-",Stoff!$B28)</f>
        <v>Tetraklormetan</v>
      </c>
      <c r="B28" s="212" t="str">
        <f>IF('1b. Kons. jord'!D30&gt;0,Fasefordeling!F28/'1a. Stedsspesifikk'!$C$145,"")</f>
        <v/>
      </c>
      <c r="C28" s="53" t="str">
        <f>IF('1e. Kons. grunnvann'!D30&gt;0,'1e. Kons. grunnvann'!D30,B28)</f>
        <v/>
      </c>
      <c r="D28" s="212" t="str">
        <f>IF('1b. Kons. jord'!E30&gt;0,Fasefordeling!G28/'1a. Stedsspesifikk'!$C$145,"")</f>
        <v/>
      </c>
      <c r="E28" s="53" t="str">
        <f>IF('1e. Kons. grunnvann'!E30&gt;0,'1e. Kons. grunnvann'!E30,D28)</f>
        <v/>
      </c>
      <c r="F28" s="53" t="str">
        <f>IF('1b. Kons. jord'!D30&gt;0,C28/'1a. Stedsspesifikk'!$C$147,"")</f>
        <v/>
      </c>
      <c r="G28" s="53" t="str">
        <f>IF('1b. Kons. jord'!E30&gt;0,E28/'1a. Stedsspesifikk'!$C$147,"")</f>
        <v/>
      </c>
    </row>
    <row r="29" spans="1:7" x14ac:dyDescent="0.2">
      <c r="A29" s="1" t="str">
        <f>IF(Stoff!$B29=0,"-",Stoff!$B29)</f>
        <v>Tetrakloreten</v>
      </c>
      <c r="B29" s="212" t="str">
        <f>IF('1b. Kons. jord'!D31&gt;0,Fasefordeling!F29/'1a. Stedsspesifikk'!$C$145,"")</f>
        <v/>
      </c>
      <c r="C29" s="53" t="str">
        <f>IF('1e. Kons. grunnvann'!D31&gt;0,'1e. Kons. grunnvann'!D31,B29)</f>
        <v/>
      </c>
      <c r="D29" s="212" t="str">
        <f>IF('1b. Kons. jord'!E31&gt;0,Fasefordeling!G29/'1a. Stedsspesifikk'!$C$145,"")</f>
        <v/>
      </c>
      <c r="E29" s="53" t="str">
        <f>IF('1e. Kons. grunnvann'!E31&gt;0,'1e. Kons. grunnvann'!E31,D29)</f>
        <v/>
      </c>
      <c r="F29" s="53" t="str">
        <f>IF('1b. Kons. jord'!D31&gt;0,C29/'1a. Stedsspesifikk'!$C$147,"")</f>
        <v/>
      </c>
      <c r="G29" s="53" t="str">
        <f>IF('1b. Kons. jord'!E31&gt;0,E29/'1a. Stedsspesifikk'!$C$147,"")</f>
        <v/>
      </c>
    </row>
    <row r="30" spans="1:7" x14ac:dyDescent="0.2">
      <c r="A30" s="1" t="str">
        <f>IF(Stoff!$B30=0,"-",Stoff!$B30)</f>
        <v>1,2-dikloretan</v>
      </c>
      <c r="B30" s="212" t="str">
        <f>IF('1b. Kons. jord'!D32&gt;0,Fasefordeling!F30/'1a. Stedsspesifikk'!$C$145,"")</f>
        <v/>
      </c>
      <c r="C30" s="53" t="str">
        <f>IF('1e. Kons. grunnvann'!D32&gt;0,'1e. Kons. grunnvann'!D32,B30)</f>
        <v/>
      </c>
      <c r="D30" s="212" t="str">
        <f>IF('1b. Kons. jord'!E32&gt;0,Fasefordeling!G30/'1a. Stedsspesifikk'!$C$145,"")</f>
        <v/>
      </c>
      <c r="E30" s="53" t="str">
        <f>IF('1e. Kons. grunnvann'!E32&gt;0,'1e. Kons. grunnvann'!E32,D30)</f>
        <v/>
      </c>
      <c r="F30" s="53" t="str">
        <f>IF('1b. Kons. jord'!D32&gt;0,C30/'1a. Stedsspesifikk'!$C$147,"")</f>
        <v/>
      </c>
      <c r="G30" s="53" t="str">
        <f>IF('1b. Kons. jord'!E32&gt;0,E30/'1a. Stedsspesifikk'!$C$147,"")</f>
        <v/>
      </c>
    </row>
    <row r="31" spans="1:7" x14ac:dyDescent="0.2">
      <c r="A31" s="1" t="str">
        <f>IF(Stoff!$B31=0,"-",Stoff!$B31)</f>
        <v>1,2-dibrometan</v>
      </c>
      <c r="B31" s="212" t="str">
        <f>IF('1b. Kons. jord'!D33&gt;0,Fasefordeling!F31/'1a. Stedsspesifikk'!$C$145,"")</f>
        <v/>
      </c>
      <c r="C31" s="53" t="str">
        <f>IF('1e. Kons. grunnvann'!D33&gt;0,'1e. Kons. grunnvann'!D33,B31)</f>
        <v/>
      </c>
      <c r="D31" s="212" t="str">
        <f>IF('1b. Kons. jord'!E33&gt;0,Fasefordeling!G31/'1a. Stedsspesifikk'!$C$145,"")</f>
        <v/>
      </c>
      <c r="E31" s="53" t="str">
        <f>IF('1e. Kons. grunnvann'!E33&gt;0,'1e. Kons. grunnvann'!E33,D31)</f>
        <v/>
      </c>
      <c r="F31" s="53" t="str">
        <f>IF('1b. Kons. jord'!D33&gt;0,C31/'1a. Stedsspesifikk'!$C$147,"")</f>
        <v/>
      </c>
      <c r="G31" s="53" t="str">
        <f>IF('1b. Kons. jord'!E33&gt;0,E31/'1a. Stedsspesifikk'!$C$147,"")</f>
        <v/>
      </c>
    </row>
    <row r="32" spans="1:7" x14ac:dyDescent="0.2">
      <c r="A32" s="1" t="str">
        <f>IF(Stoff!$B32=0,"-",Stoff!$B32)</f>
        <v>1,1,1-trikloretan</v>
      </c>
      <c r="B32" s="212" t="str">
        <f>IF('1b. Kons. jord'!D34&gt;0,Fasefordeling!F32/'1a. Stedsspesifikk'!$C$145,"")</f>
        <v/>
      </c>
      <c r="C32" s="53" t="str">
        <f>IF('1e. Kons. grunnvann'!D34&gt;0,'1e. Kons. grunnvann'!D34,B32)</f>
        <v/>
      </c>
      <c r="D32" s="212" t="str">
        <f>IF('1b. Kons. jord'!E34&gt;0,Fasefordeling!G32/'1a. Stedsspesifikk'!$C$145,"")</f>
        <v/>
      </c>
      <c r="E32" s="53" t="str">
        <f>IF('1e. Kons. grunnvann'!E34&gt;0,'1e. Kons. grunnvann'!E34,D32)</f>
        <v/>
      </c>
      <c r="F32" s="53" t="str">
        <f>IF('1b. Kons. jord'!D34&gt;0,C32/'1a. Stedsspesifikk'!$C$147,"")</f>
        <v/>
      </c>
      <c r="G32" s="53" t="str">
        <f>IF('1b. Kons. jord'!E34&gt;0,E32/'1a. Stedsspesifikk'!$C$147,"")</f>
        <v/>
      </c>
    </row>
    <row r="33" spans="1:7" x14ac:dyDescent="0.2">
      <c r="A33" s="1" t="str">
        <f>IF(Stoff!$B33=0,"-",Stoff!$B33)</f>
        <v>1,1,2-trikloretan</v>
      </c>
      <c r="B33" s="212" t="str">
        <f>IF('1b. Kons. jord'!D35&gt;0,Fasefordeling!F33/'1a. Stedsspesifikk'!$C$145,"")</f>
        <v/>
      </c>
      <c r="C33" s="53" t="str">
        <f>IF('1e. Kons. grunnvann'!D35&gt;0,'1e. Kons. grunnvann'!D35,B33)</f>
        <v/>
      </c>
      <c r="D33" s="212" t="str">
        <f>IF('1b. Kons. jord'!E35&gt;0,Fasefordeling!G33/'1a. Stedsspesifikk'!$C$145,"")</f>
        <v/>
      </c>
      <c r="E33" s="53" t="str">
        <f>IF('1e. Kons. grunnvann'!E35&gt;0,'1e. Kons. grunnvann'!E35,D33)</f>
        <v/>
      </c>
      <c r="F33" s="53" t="str">
        <f>IF('1b. Kons. jord'!D35&gt;0,C33/'1a. Stedsspesifikk'!$C$147,"")</f>
        <v/>
      </c>
      <c r="G33" s="53" t="str">
        <f>IF('1b. Kons. jord'!E35&gt;0,E33/'1a. Stedsspesifikk'!$C$147,"")</f>
        <v/>
      </c>
    </row>
    <row r="34" spans="1:7" x14ac:dyDescent="0.2">
      <c r="A34" s="1" t="str">
        <f>IF(Stoff!$B34=0,"-",Stoff!$B34)</f>
        <v>Fenol</v>
      </c>
      <c r="B34" s="212" t="str">
        <f>IF('1b. Kons. jord'!D36&gt;0,Fasefordeling!F34/'1a. Stedsspesifikk'!$C$145,"")</f>
        <v/>
      </c>
      <c r="C34" s="53" t="str">
        <f>IF('1e. Kons. grunnvann'!D36&gt;0,'1e. Kons. grunnvann'!D36,B34)</f>
        <v/>
      </c>
      <c r="D34" s="212" t="str">
        <f>IF('1b. Kons. jord'!E36&gt;0,Fasefordeling!G34/'1a. Stedsspesifikk'!$C$145,"")</f>
        <v/>
      </c>
      <c r="E34" s="53" t="str">
        <f>IF('1e. Kons. grunnvann'!E36&gt;0,'1e. Kons. grunnvann'!E36,D34)</f>
        <v/>
      </c>
      <c r="F34" s="53" t="str">
        <f>IF('1b. Kons. jord'!D36&gt;0,C34/'1a. Stedsspesifikk'!$C$147,"")</f>
        <v/>
      </c>
      <c r="G34" s="53" t="str">
        <f>IF('1b. Kons. jord'!E36&gt;0,E34/'1a. Stedsspesifikk'!$C$147,"")</f>
        <v/>
      </c>
    </row>
    <row r="35" spans="1:7" x14ac:dyDescent="0.2">
      <c r="A35" s="1" t="str">
        <f>IF(Stoff!$B35=0,"-",Stoff!$B35)</f>
        <v>Sum mono,di,tri,tetra</v>
      </c>
      <c r="B35" s="212" t="str">
        <f>IF('1b. Kons. jord'!D37&gt;0,Fasefordeling!F35/'1a. Stedsspesifikk'!$C$145,"")</f>
        <v/>
      </c>
      <c r="C35" s="53" t="str">
        <f>IF('1e. Kons. grunnvann'!D37&gt;0,'1e. Kons. grunnvann'!D37,B35)</f>
        <v/>
      </c>
      <c r="D35" s="212" t="str">
        <f>IF('1b. Kons. jord'!E37&gt;0,Fasefordeling!G35/'1a. Stedsspesifikk'!$C$145,"")</f>
        <v/>
      </c>
      <c r="E35" s="53" t="str">
        <f>IF('1e. Kons. grunnvann'!E37&gt;0,'1e. Kons. grunnvann'!E37,D35)</f>
        <v/>
      </c>
      <c r="F35" s="53" t="str">
        <f>IF('1b. Kons. jord'!D37&gt;0,C35/'1a. Stedsspesifikk'!$C$147,"")</f>
        <v/>
      </c>
      <c r="G35" s="53" t="str">
        <f>IF('1b. Kons. jord'!E37&gt;0,E35/'1a. Stedsspesifikk'!$C$147,"")</f>
        <v/>
      </c>
    </row>
    <row r="36" spans="1:7" x14ac:dyDescent="0.2">
      <c r="A36" s="1" t="str">
        <f>IF(Stoff!$B36=0,"-",Stoff!$B36)</f>
        <v>Pentaklorfenol</v>
      </c>
      <c r="B36" s="212" t="str">
        <f>IF('1b. Kons. jord'!D38&gt;0,Fasefordeling!F36/'1a. Stedsspesifikk'!$C$145,"")</f>
        <v/>
      </c>
      <c r="C36" s="53" t="str">
        <f>IF('1e. Kons. grunnvann'!D38&gt;0,'1e. Kons. grunnvann'!D38,B36)</f>
        <v/>
      </c>
      <c r="D36" s="212" t="str">
        <f>IF('1b. Kons. jord'!E38&gt;0,Fasefordeling!G36/'1a. Stedsspesifikk'!$C$145,"")</f>
        <v/>
      </c>
      <c r="E36" s="53" t="str">
        <f>IF('1e. Kons. grunnvann'!E38&gt;0,'1e. Kons. grunnvann'!E38,D36)</f>
        <v/>
      </c>
      <c r="F36" s="53" t="str">
        <f>IF('1b. Kons. jord'!D38&gt;0,C36/'1a. Stedsspesifikk'!$C$147,"")</f>
        <v/>
      </c>
      <c r="G36" s="53" t="str">
        <f>IF('1b. Kons. jord'!E38&gt;0,E36/'1a. Stedsspesifikk'!$C$147,"")</f>
        <v/>
      </c>
    </row>
    <row r="37" spans="1:7" x14ac:dyDescent="0.2">
      <c r="A37" s="1" t="str">
        <f>IF(Stoff!$B37=0,"-",Stoff!$B37)</f>
        <v>PAH totalt</v>
      </c>
      <c r="B37" s="212" t="str">
        <f>IF('1b. Kons. jord'!D39&gt;0,Fasefordeling!F37/'1a. Stedsspesifikk'!$C$145,"")</f>
        <v/>
      </c>
      <c r="C37" s="53" t="str">
        <f>IF('1e. Kons. grunnvann'!D39&gt;0,'1e. Kons. grunnvann'!D39,B37)</f>
        <v/>
      </c>
      <c r="D37" s="212" t="str">
        <f>IF('1b. Kons. jord'!E39&gt;0,Fasefordeling!G37/'1a. Stedsspesifikk'!$C$145,"")</f>
        <v/>
      </c>
      <c r="E37" s="53" t="str">
        <f>IF('1e. Kons. grunnvann'!E39&gt;0,'1e. Kons. grunnvann'!E39,D37)</f>
        <v/>
      </c>
      <c r="F37" s="53" t="str">
        <f>IF('1b. Kons. jord'!D39&gt;0,C37/'1a. Stedsspesifikk'!$C$147,"")</f>
        <v/>
      </c>
      <c r="G37" s="53" t="str">
        <f>IF('1b. Kons. jord'!E39&gt;0,E37/'1a. Stedsspesifikk'!$C$147,"")</f>
        <v/>
      </c>
    </row>
    <row r="38" spans="1:7" ht="12.75" customHeight="1" x14ac:dyDescent="0.2">
      <c r="A38" s="1" t="str">
        <f>IF(Stoff!$B38=0,"-",Stoff!$B38)</f>
        <v>Naftalen</v>
      </c>
      <c r="B38" s="212" t="str">
        <f>IF('1b. Kons. jord'!D40&gt;0,Fasefordeling!F38/'1a. Stedsspesifikk'!$C$145,"")</f>
        <v/>
      </c>
      <c r="C38" s="53" t="str">
        <f>IF('1e. Kons. grunnvann'!D40&gt;0,'1e. Kons. grunnvann'!D40,B38)</f>
        <v/>
      </c>
      <c r="D38" s="212" t="str">
        <f>IF('1b. Kons. jord'!E40&gt;0,Fasefordeling!G38/'1a. Stedsspesifikk'!$C$145,"")</f>
        <v/>
      </c>
      <c r="E38" s="53" t="str">
        <f>IF('1e. Kons. grunnvann'!E40&gt;0,'1e. Kons. grunnvann'!E40,D38)</f>
        <v/>
      </c>
      <c r="F38" s="53" t="str">
        <f>IF('1b. Kons. jord'!D40&gt;0,C38/'1a. Stedsspesifikk'!$C$147,"")</f>
        <v/>
      </c>
      <c r="G38" s="53" t="str">
        <f>IF('1b. Kons. jord'!E40&gt;0,E38/'1a. Stedsspesifikk'!$C$147,"")</f>
        <v/>
      </c>
    </row>
    <row r="39" spans="1:7" x14ac:dyDescent="0.2">
      <c r="A39" s="1" t="str">
        <f>IF(Stoff!$B39=0,"-",Stoff!$B39)</f>
        <v>Acenaftalen</v>
      </c>
      <c r="B39" s="212" t="str">
        <f>IF('1b. Kons. jord'!D41&gt;0,Fasefordeling!F39/'1a. Stedsspesifikk'!$C$145,"")</f>
        <v/>
      </c>
      <c r="C39" s="53" t="str">
        <f>IF('1e. Kons. grunnvann'!D41&gt;0,'1e. Kons. grunnvann'!D41,B39)</f>
        <v/>
      </c>
      <c r="D39" s="212" t="str">
        <f>IF('1b. Kons. jord'!E41&gt;0,Fasefordeling!G39/'1a. Stedsspesifikk'!$C$145,"")</f>
        <v/>
      </c>
      <c r="E39" s="53" t="str">
        <f>IF('1e. Kons. grunnvann'!E41&gt;0,'1e. Kons. grunnvann'!E41,D39)</f>
        <v/>
      </c>
      <c r="F39" s="53" t="str">
        <f>IF('1b. Kons. jord'!D41&gt;0,C39/'1a. Stedsspesifikk'!$C$147,"")</f>
        <v/>
      </c>
      <c r="G39" s="53" t="str">
        <f>IF('1b. Kons. jord'!E41&gt;0,E39/'1a. Stedsspesifikk'!$C$147,"")</f>
        <v/>
      </c>
    </row>
    <row r="40" spans="1:7" x14ac:dyDescent="0.2">
      <c r="A40" s="1" t="str">
        <f>IF(Stoff!$B40=0,"-",Stoff!$B40)</f>
        <v>Acenaften</v>
      </c>
      <c r="B40" s="212" t="str">
        <f>IF('1b. Kons. jord'!D42&gt;0,Fasefordeling!F40/'1a. Stedsspesifikk'!$C$145,"")</f>
        <v/>
      </c>
      <c r="C40" s="53" t="str">
        <f>IF('1e. Kons. grunnvann'!D42&gt;0,'1e. Kons. grunnvann'!D42,B40)</f>
        <v/>
      </c>
      <c r="D40" s="212" t="str">
        <f>IF('1b. Kons. jord'!E42&gt;0,Fasefordeling!G40/'1a. Stedsspesifikk'!$C$145,"")</f>
        <v/>
      </c>
      <c r="E40" s="53" t="str">
        <f>IF('1e. Kons. grunnvann'!E42&gt;0,'1e. Kons. grunnvann'!E42,D40)</f>
        <v/>
      </c>
      <c r="F40" s="53" t="str">
        <f>IF('1b. Kons. jord'!D42&gt;0,C40/'1a. Stedsspesifikk'!$C$147,"")</f>
        <v/>
      </c>
      <c r="G40" s="53" t="str">
        <f>IF('1b. Kons. jord'!E42&gt;0,E40/'1a. Stedsspesifikk'!$C$147,"")</f>
        <v/>
      </c>
    </row>
    <row r="41" spans="1:7" x14ac:dyDescent="0.2">
      <c r="A41" s="1" t="str">
        <f>IF(Stoff!$B41=0,"-",Stoff!$B41)</f>
        <v>Fenantren</v>
      </c>
      <c r="B41" s="212" t="str">
        <f>IF('1b. Kons. jord'!D43&gt;0,Fasefordeling!F41/'1a. Stedsspesifikk'!$C$145,"")</f>
        <v/>
      </c>
      <c r="C41" s="53" t="str">
        <f>IF('1e. Kons. grunnvann'!D43&gt;0,'1e. Kons. grunnvann'!D43,B41)</f>
        <v/>
      </c>
      <c r="D41" s="212" t="str">
        <f>IF('1b. Kons. jord'!E43&gt;0,Fasefordeling!G41/'1a. Stedsspesifikk'!$C$145,"")</f>
        <v/>
      </c>
      <c r="E41" s="53" t="str">
        <f>IF('1e. Kons. grunnvann'!E43&gt;0,'1e. Kons. grunnvann'!E43,D41)</f>
        <v/>
      </c>
      <c r="F41" s="53" t="str">
        <f>IF('1b. Kons. jord'!D43&gt;0,C41/'1a. Stedsspesifikk'!$C$147,"")</f>
        <v/>
      </c>
      <c r="G41" s="53" t="str">
        <f>IF('1b. Kons. jord'!E43&gt;0,E41/'1a. Stedsspesifikk'!$C$147,"")</f>
        <v/>
      </c>
    </row>
    <row r="42" spans="1:7" x14ac:dyDescent="0.2">
      <c r="A42" s="1" t="str">
        <f>IF(Stoff!$B42=0,"-",Stoff!$B42)</f>
        <v>Antracen</v>
      </c>
      <c r="B42" s="212" t="str">
        <f>IF('1b. Kons. jord'!D44&gt;0,Fasefordeling!F42/'1a. Stedsspesifikk'!$C$145,"")</f>
        <v/>
      </c>
      <c r="C42" s="53" t="str">
        <f>IF('1e. Kons. grunnvann'!D44&gt;0,'1e. Kons. grunnvann'!D44,B42)</f>
        <v/>
      </c>
      <c r="D42" s="212" t="str">
        <f>IF('1b. Kons. jord'!E44&gt;0,Fasefordeling!G42/'1a. Stedsspesifikk'!$C$145,"")</f>
        <v/>
      </c>
      <c r="E42" s="53" t="str">
        <f>IF('1e. Kons. grunnvann'!E44&gt;0,'1e. Kons. grunnvann'!E44,D42)</f>
        <v/>
      </c>
      <c r="F42" s="53" t="str">
        <f>IF('1b. Kons. jord'!D44&gt;0,C42/'1a. Stedsspesifikk'!$C$147,"")</f>
        <v/>
      </c>
      <c r="G42" s="53" t="str">
        <f>IF('1b. Kons. jord'!E44&gt;0,E42/'1a. Stedsspesifikk'!$C$147,"")</f>
        <v/>
      </c>
    </row>
    <row r="43" spans="1:7" x14ac:dyDescent="0.2">
      <c r="A43" s="1" t="str">
        <f>IF(Stoff!$B43=0,"-",Stoff!$B43)</f>
        <v>Fluoren</v>
      </c>
      <c r="B43" s="212" t="str">
        <f>IF('1b. Kons. jord'!D45&gt;0,Fasefordeling!F43/'1a. Stedsspesifikk'!$C$145,"")</f>
        <v/>
      </c>
      <c r="C43" s="53" t="str">
        <f>IF('1e. Kons. grunnvann'!D45&gt;0,'1e. Kons. grunnvann'!D45,B43)</f>
        <v/>
      </c>
      <c r="D43" s="212" t="str">
        <f>IF('1b. Kons. jord'!E45&gt;0,Fasefordeling!G43/'1a. Stedsspesifikk'!$C$145,"")</f>
        <v/>
      </c>
      <c r="E43" s="53" t="str">
        <f>IF('1e. Kons. grunnvann'!E45&gt;0,'1e. Kons. grunnvann'!E45,D43)</f>
        <v/>
      </c>
      <c r="F43" s="53" t="str">
        <f>IF('1b. Kons. jord'!D45&gt;0,C43/'1a. Stedsspesifikk'!$C$147,"")</f>
        <v/>
      </c>
      <c r="G43" s="53" t="str">
        <f>IF('1b. Kons. jord'!E45&gt;0,E43/'1a. Stedsspesifikk'!$C$147,"")</f>
        <v/>
      </c>
    </row>
    <row r="44" spans="1:7" x14ac:dyDescent="0.2">
      <c r="A44" s="1" t="str">
        <f>IF(Stoff!$B44=0,"-",Stoff!$B44)</f>
        <v>Fluoranten</v>
      </c>
      <c r="B44" s="212" t="str">
        <f>IF('1b. Kons. jord'!D46&gt;0,Fasefordeling!F44/'1a. Stedsspesifikk'!$C$145,"")</f>
        <v/>
      </c>
      <c r="C44" s="53" t="str">
        <f>IF('1e. Kons. grunnvann'!D46&gt;0,'1e. Kons. grunnvann'!D46,B44)</f>
        <v/>
      </c>
      <c r="D44" s="212" t="str">
        <f>IF('1b. Kons. jord'!E46&gt;0,Fasefordeling!G44/'1a. Stedsspesifikk'!$C$145,"")</f>
        <v/>
      </c>
      <c r="E44" s="53" t="str">
        <f>IF('1e. Kons. grunnvann'!E46&gt;0,'1e. Kons. grunnvann'!E46,D44)</f>
        <v/>
      </c>
      <c r="F44" s="53" t="str">
        <f>IF('1b. Kons. jord'!D46&gt;0,C44/'1a. Stedsspesifikk'!$C$147,"")</f>
        <v/>
      </c>
      <c r="G44" s="53" t="str">
        <f>IF('1b. Kons. jord'!E46&gt;0,E44/'1a. Stedsspesifikk'!$C$147,"")</f>
        <v/>
      </c>
    </row>
    <row r="45" spans="1:7" x14ac:dyDescent="0.2">
      <c r="A45" s="1" t="str">
        <f>IF(Stoff!$B45=0,"-",Stoff!$B45)</f>
        <v>Pyrene</v>
      </c>
      <c r="B45" s="212" t="str">
        <f>IF('1b. Kons. jord'!D47&gt;0,Fasefordeling!F45/'1a. Stedsspesifikk'!$C$145,"")</f>
        <v/>
      </c>
      <c r="C45" s="53" t="str">
        <f>IF('1e. Kons. grunnvann'!D47&gt;0,'1e. Kons. grunnvann'!D47,B45)</f>
        <v/>
      </c>
      <c r="D45" s="212" t="str">
        <f>IF('1b. Kons. jord'!E47&gt;0,Fasefordeling!G45/'1a. Stedsspesifikk'!$C$145,"")</f>
        <v/>
      </c>
      <c r="E45" s="53" t="str">
        <f>IF('1e. Kons. grunnvann'!E47&gt;0,'1e. Kons. grunnvann'!E47,D45)</f>
        <v/>
      </c>
      <c r="F45" s="53" t="str">
        <f>IF('1b. Kons. jord'!D47&gt;0,C45/'1a. Stedsspesifikk'!$C$147,"")</f>
        <v/>
      </c>
      <c r="G45" s="53" t="str">
        <f>IF('1b. Kons. jord'!E47&gt;0,E45/'1a. Stedsspesifikk'!$C$147,"")</f>
        <v/>
      </c>
    </row>
    <row r="46" spans="1:7" x14ac:dyDescent="0.2">
      <c r="A46" s="1" t="str">
        <f>IF(Stoff!$B46=0,"-",Stoff!$B46)</f>
        <v>Benzo(a)antracen</v>
      </c>
      <c r="B46" s="212" t="str">
        <f>IF('1b. Kons. jord'!D48&gt;0,Fasefordeling!F46/'1a. Stedsspesifikk'!$C$145,"")</f>
        <v/>
      </c>
      <c r="C46" s="53" t="str">
        <f>IF('1e. Kons. grunnvann'!D48&gt;0,'1e. Kons. grunnvann'!D48,B46)</f>
        <v/>
      </c>
      <c r="D46" s="212" t="str">
        <f>IF('1b. Kons. jord'!E48&gt;0,Fasefordeling!G46/'1a. Stedsspesifikk'!$C$145,"")</f>
        <v/>
      </c>
      <c r="E46" s="53" t="str">
        <f>IF('1e. Kons. grunnvann'!E48&gt;0,'1e. Kons. grunnvann'!E48,D46)</f>
        <v/>
      </c>
      <c r="F46" s="53" t="str">
        <f>IF('1b. Kons. jord'!D48&gt;0,C46/'1a. Stedsspesifikk'!$C$147,"")</f>
        <v/>
      </c>
      <c r="G46" s="53" t="str">
        <f>IF('1b. Kons. jord'!E48&gt;0,E46/'1a. Stedsspesifikk'!$C$147,"")</f>
        <v/>
      </c>
    </row>
    <row r="47" spans="1:7" x14ac:dyDescent="0.2">
      <c r="A47" s="1" t="str">
        <f>IF(Stoff!$B47=0,"-",Stoff!$B47)</f>
        <v>Krysen</v>
      </c>
      <c r="B47" s="212" t="str">
        <f>IF('1b. Kons. jord'!D49&gt;0,Fasefordeling!F47/'1a. Stedsspesifikk'!$C$145,"")</f>
        <v/>
      </c>
      <c r="C47" s="53" t="str">
        <f>IF('1e. Kons. grunnvann'!D49&gt;0,'1e. Kons. grunnvann'!D49,B47)</f>
        <v/>
      </c>
      <c r="D47" s="212" t="str">
        <f>IF('1b. Kons. jord'!E49&gt;0,Fasefordeling!G47/'1a. Stedsspesifikk'!$C$145,"")</f>
        <v/>
      </c>
      <c r="E47" s="53" t="str">
        <f>IF('1e. Kons. grunnvann'!E49&gt;0,'1e. Kons. grunnvann'!E49,D47)</f>
        <v/>
      </c>
      <c r="F47" s="53" t="str">
        <f>IF('1b. Kons. jord'!D49&gt;0,C47/'1a. Stedsspesifikk'!$C$147,"")</f>
        <v/>
      </c>
      <c r="G47" s="53" t="str">
        <f>IF('1b. Kons. jord'!E49&gt;0,E47/'1a. Stedsspesifikk'!$C$147,"")</f>
        <v/>
      </c>
    </row>
    <row r="48" spans="1:7" x14ac:dyDescent="0.2">
      <c r="A48" s="1" t="str">
        <f>IF(Stoff!$B48=0,"-",Stoff!$B48)</f>
        <v>Benzo(b)fluoranten</v>
      </c>
      <c r="B48" s="212" t="str">
        <f>IF('1b. Kons. jord'!D50&gt;0,Fasefordeling!F48/'1a. Stedsspesifikk'!$C$145,"")</f>
        <v/>
      </c>
      <c r="C48" s="53" t="str">
        <f>IF('1e. Kons. grunnvann'!D50&gt;0,'1e. Kons. grunnvann'!D50,B48)</f>
        <v/>
      </c>
      <c r="D48" s="212" t="str">
        <f>IF('1b. Kons. jord'!E50&gt;0,Fasefordeling!G48/'1a. Stedsspesifikk'!$C$145,"")</f>
        <v/>
      </c>
      <c r="E48" s="53" t="str">
        <f>IF('1e. Kons. grunnvann'!E50&gt;0,'1e. Kons. grunnvann'!E50,D48)</f>
        <v/>
      </c>
      <c r="F48" s="53" t="str">
        <f>IF('1b. Kons. jord'!D50&gt;0,C48/'1a. Stedsspesifikk'!$C$147,"")</f>
        <v/>
      </c>
      <c r="G48" s="53" t="str">
        <f>IF('1b. Kons. jord'!E50&gt;0,E48/'1a. Stedsspesifikk'!$C$147,"")</f>
        <v/>
      </c>
    </row>
    <row r="49" spans="1:7" x14ac:dyDescent="0.2">
      <c r="A49" s="1" t="str">
        <f>IF(Stoff!$B49=0,"-",Stoff!$B49)</f>
        <v>Benzo(k)fluoranten</v>
      </c>
      <c r="B49" s="212" t="str">
        <f>IF('1b. Kons. jord'!D51&gt;0,Fasefordeling!F49/'1a. Stedsspesifikk'!$C$145,"")</f>
        <v/>
      </c>
      <c r="C49" s="53" t="str">
        <f>IF('1e. Kons. grunnvann'!D51&gt;0,'1e. Kons. grunnvann'!D51,B49)</f>
        <v/>
      </c>
      <c r="D49" s="212" t="str">
        <f>IF('1b. Kons. jord'!E51&gt;0,Fasefordeling!G49/'1a. Stedsspesifikk'!$C$145,"")</f>
        <v/>
      </c>
      <c r="E49" s="53" t="str">
        <f>IF('1e. Kons. grunnvann'!E51&gt;0,'1e. Kons. grunnvann'!E51,D49)</f>
        <v/>
      </c>
      <c r="F49" s="53" t="str">
        <f>IF('1b. Kons. jord'!D51&gt;0,C49/'1a. Stedsspesifikk'!$C$147,"")</f>
        <v/>
      </c>
      <c r="G49" s="53" t="str">
        <f>IF('1b. Kons. jord'!E51&gt;0,E49/'1a. Stedsspesifikk'!$C$147,"")</f>
        <v/>
      </c>
    </row>
    <row r="50" spans="1:7" x14ac:dyDescent="0.2">
      <c r="A50" s="1" t="str">
        <f>IF(Stoff!$B50=0,"-",Stoff!$B50)</f>
        <v>Benso(a)pyren</v>
      </c>
      <c r="B50" s="212" t="str">
        <f>IF('1b. Kons. jord'!D52&gt;0,Fasefordeling!F50/'1a. Stedsspesifikk'!$C$145,"")</f>
        <v/>
      </c>
      <c r="C50" s="53" t="str">
        <f>IF('1e. Kons. grunnvann'!D52&gt;0,'1e. Kons. grunnvann'!D52,B50)</f>
        <v/>
      </c>
      <c r="D50" s="212" t="str">
        <f>IF('1b. Kons. jord'!E52&gt;0,Fasefordeling!G50/'1a. Stedsspesifikk'!$C$145,"")</f>
        <v/>
      </c>
      <c r="E50" s="53" t="str">
        <f>IF('1e. Kons. grunnvann'!E52&gt;0,'1e. Kons. grunnvann'!E52,D50)</f>
        <v/>
      </c>
      <c r="F50" s="53" t="str">
        <f>IF('1b. Kons. jord'!D52&gt;0,C50/'1a. Stedsspesifikk'!$C$147,"")</f>
        <v/>
      </c>
      <c r="G50" s="53" t="str">
        <f>IF('1b. Kons. jord'!E52&gt;0,E50/'1a. Stedsspesifikk'!$C$147,"")</f>
        <v/>
      </c>
    </row>
    <row r="51" spans="1:7" x14ac:dyDescent="0.2">
      <c r="A51" s="1" t="str">
        <f>IF(Stoff!$B51=0,"-",Stoff!$B51)</f>
        <v>Indeno(1,2,3-cd)pyren</v>
      </c>
      <c r="B51" s="212" t="str">
        <f>IF('1b. Kons. jord'!D53&gt;0,Fasefordeling!F51/'1a. Stedsspesifikk'!$C$145,"")</f>
        <v/>
      </c>
      <c r="C51" s="53" t="str">
        <f>IF('1e. Kons. grunnvann'!D53&gt;0,'1e. Kons. grunnvann'!D53,B51)</f>
        <v/>
      </c>
      <c r="D51" s="212" t="str">
        <f>IF('1b. Kons. jord'!E53&gt;0,Fasefordeling!G51/'1a. Stedsspesifikk'!$C$145,"")</f>
        <v/>
      </c>
      <c r="E51" s="53" t="str">
        <f>IF('1e. Kons. grunnvann'!E53&gt;0,'1e. Kons. grunnvann'!E53,D51)</f>
        <v/>
      </c>
      <c r="F51" s="53" t="str">
        <f>IF('1b. Kons. jord'!D53&gt;0,C51/'1a. Stedsspesifikk'!$C$147,"")</f>
        <v/>
      </c>
      <c r="G51" s="53" t="str">
        <f>IF('1b. Kons. jord'!E53&gt;0,E51/'1a. Stedsspesifikk'!$C$147,"")</f>
        <v/>
      </c>
    </row>
    <row r="52" spans="1:7" x14ac:dyDescent="0.2">
      <c r="A52" s="1" t="str">
        <f>IF(Stoff!$B52=0,"-",Stoff!$B52)</f>
        <v>Dibenzo(a,h)antracen</v>
      </c>
      <c r="B52" s="212" t="str">
        <f>IF('1b. Kons. jord'!D54&gt;0,Fasefordeling!F52/'1a. Stedsspesifikk'!$C$145,"")</f>
        <v/>
      </c>
      <c r="C52" s="53" t="str">
        <f>IF('1e. Kons. grunnvann'!D54&gt;0,'1e. Kons. grunnvann'!D54,B52)</f>
        <v/>
      </c>
      <c r="D52" s="212" t="str">
        <f>IF('1b. Kons. jord'!E54&gt;0,Fasefordeling!G52/'1a. Stedsspesifikk'!$C$145,"")</f>
        <v/>
      </c>
      <c r="E52" s="53" t="str">
        <f>IF('1e. Kons. grunnvann'!E54&gt;0,'1e. Kons. grunnvann'!E54,D52)</f>
        <v/>
      </c>
      <c r="F52" s="53" t="str">
        <f>IF('1b. Kons. jord'!D54&gt;0,C52/'1a. Stedsspesifikk'!$C$147,"")</f>
        <v/>
      </c>
      <c r="G52" s="53" t="str">
        <f>IF('1b. Kons. jord'!E54&gt;0,E52/'1a. Stedsspesifikk'!$C$147,"")</f>
        <v/>
      </c>
    </row>
    <row r="53" spans="1:7" x14ac:dyDescent="0.2">
      <c r="A53" s="1" t="str">
        <f>IF(Stoff!$B53=0,"-",Stoff!$B53)</f>
        <v>Benzo(g,h,i)perylen</v>
      </c>
      <c r="B53" s="212" t="str">
        <f>IF('1b. Kons. jord'!D55&gt;0,Fasefordeling!F53/'1a. Stedsspesifikk'!$C$145,"")</f>
        <v/>
      </c>
      <c r="C53" s="53" t="str">
        <f>IF('1e. Kons. grunnvann'!D55&gt;0,'1e. Kons. grunnvann'!D55,B53)</f>
        <v/>
      </c>
      <c r="D53" s="212" t="str">
        <f>IF('1b. Kons. jord'!E55&gt;0,Fasefordeling!G53/'1a. Stedsspesifikk'!$C$145,"")</f>
        <v/>
      </c>
      <c r="E53" s="53" t="str">
        <f>IF('1e. Kons. grunnvann'!E55&gt;0,'1e. Kons. grunnvann'!E55,D53)</f>
        <v/>
      </c>
      <c r="F53" s="53" t="str">
        <f>IF('1b. Kons. jord'!D55&gt;0,C53/'1a. Stedsspesifikk'!$C$147,"")</f>
        <v/>
      </c>
      <c r="G53" s="53" t="str">
        <f>IF('1b. Kons. jord'!E55&gt;0,E53/'1a. Stedsspesifikk'!$C$147,"")</f>
        <v/>
      </c>
    </row>
    <row r="54" spans="1:7" x14ac:dyDescent="0.2">
      <c r="A54" s="1" t="str">
        <f>IF(Stoff!$B54=0,"-",Stoff!$B54)</f>
        <v>Bensen</v>
      </c>
      <c r="B54" s="212" t="str">
        <f>IF('1b. Kons. jord'!D56&gt;0,Fasefordeling!F54/'1a. Stedsspesifikk'!$C$145,"")</f>
        <v/>
      </c>
      <c r="C54" s="53" t="str">
        <f>IF('1e. Kons. grunnvann'!D56&gt;0,'1e. Kons. grunnvann'!D56,B54)</f>
        <v/>
      </c>
      <c r="D54" s="212" t="str">
        <f>IF('1b. Kons. jord'!E56&gt;0,Fasefordeling!G54/'1a. Stedsspesifikk'!$C$145,"")</f>
        <v/>
      </c>
      <c r="E54" s="53" t="str">
        <f>IF('1e. Kons. grunnvann'!E56&gt;0,'1e. Kons. grunnvann'!E56,D54)</f>
        <v/>
      </c>
      <c r="F54" s="53" t="str">
        <f>IF('1b. Kons. jord'!D56&gt;0,C54/'1a. Stedsspesifikk'!$C$147,"")</f>
        <v/>
      </c>
      <c r="G54" s="53" t="str">
        <f>IF('1b. Kons. jord'!E56&gt;0,E54/'1a. Stedsspesifikk'!$C$147,"")</f>
        <v/>
      </c>
    </row>
    <row r="55" spans="1:7" x14ac:dyDescent="0.2">
      <c r="A55" s="1" t="str">
        <f>IF(Stoff!$B55=0,"-",Stoff!$B55)</f>
        <v>Toluen</v>
      </c>
      <c r="B55" s="212" t="str">
        <f>IF('1b. Kons. jord'!D57&gt;0,Fasefordeling!F55/'1a. Stedsspesifikk'!$C$145,"")</f>
        <v/>
      </c>
      <c r="C55" s="53" t="str">
        <f>IF('1e. Kons. grunnvann'!D57&gt;0,'1e. Kons. grunnvann'!D57,B55)</f>
        <v/>
      </c>
      <c r="D55" s="212" t="str">
        <f>IF('1b. Kons. jord'!E57&gt;0,Fasefordeling!G55/'1a. Stedsspesifikk'!$C$145,"")</f>
        <v/>
      </c>
      <c r="E55" s="53" t="str">
        <f>IF('1e. Kons. grunnvann'!E57&gt;0,'1e. Kons. grunnvann'!E57,D55)</f>
        <v/>
      </c>
      <c r="F55" s="53" t="str">
        <f>IF('1b. Kons. jord'!D57&gt;0,C55/'1a. Stedsspesifikk'!$C$147,"")</f>
        <v/>
      </c>
      <c r="G55" s="53" t="str">
        <f>IF('1b. Kons. jord'!E57&gt;0,E55/'1a. Stedsspesifikk'!$C$147,"")</f>
        <v/>
      </c>
    </row>
    <row r="56" spans="1:7" x14ac:dyDescent="0.2">
      <c r="A56" s="1" t="str">
        <f>IF(Stoff!$B56=0,"-",Stoff!$B56)</f>
        <v>Etylbensen</v>
      </c>
      <c r="B56" s="212" t="str">
        <f>IF('1b. Kons. jord'!D58&gt;0,Fasefordeling!F56/'1a. Stedsspesifikk'!$C$145,"")</f>
        <v/>
      </c>
      <c r="C56" s="53" t="str">
        <f>IF('1e. Kons. grunnvann'!D58&gt;0,'1e. Kons. grunnvann'!D58,B56)</f>
        <v/>
      </c>
      <c r="D56" s="212" t="str">
        <f>IF('1b. Kons. jord'!E58&gt;0,Fasefordeling!G56/'1a. Stedsspesifikk'!$C$145,"")</f>
        <v/>
      </c>
      <c r="E56" s="53" t="str">
        <f>IF('1e. Kons. grunnvann'!E58&gt;0,'1e. Kons. grunnvann'!E58,D56)</f>
        <v/>
      </c>
      <c r="F56" s="53" t="str">
        <f>IF('1b. Kons. jord'!D58&gt;0,C56/'1a. Stedsspesifikk'!$C$147,"")</f>
        <v/>
      </c>
      <c r="G56" s="53" t="str">
        <f>IF('1b. Kons. jord'!E58&gt;0,E56/'1a. Stedsspesifikk'!$C$147,"")</f>
        <v/>
      </c>
    </row>
    <row r="57" spans="1:7" x14ac:dyDescent="0.2">
      <c r="A57" s="1" t="str">
        <f>IF(Stoff!$B57=0,"-",Stoff!$B57)</f>
        <v>Xylen</v>
      </c>
      <c r="B57" s="212" t="str">
        <f>IF('1b. Kons. jord'!D59&gt;0,Fasefordeling!F57/'1a. Stedsspesifikk'!$C$145,"")</f>
        <v/>
      </c>
      <c r="C57" s="53" t="str">
        <f>IF('1e. Kons. grunnvann'!D59&gt;0,'1e. Kons. grunnvann'!D59,B57)</f>
        <v/>
      </c>
      <c r="D57" s="212" t="str">
        <f>IF('1b. Kons. jord'!E59&gt;0,Fasefordeling!G57/'1a. Stedsspesifikk'!$C$145,"")</f>
        <v/>
      </c>
      <c r="E57" s="53" t="str">
        <f>IF('1e. Kons. grunnvann'!E59&gt;0,'1e. Kons. grunnvann'!E59,D57)</f>
        <v/>
      </c>
      <c r="F57" s="53" t="str">
        <f>IF('1b. Kons. jord'!D59&gt;0,C57/'1a. Stedsspesifikk'!$C$147,"")</f>
        <v/>
      </c>
      <c r="G57" s="53" t="str">
        <f>IF('1b. Kons. jord'!E59&gt;0,E57/'1a. Stedsspesifikk'!$C$147,"")</f>
        <v/>
      </c>
    </row>
    <row r="58" spans="1:7" x14ac:dyDescent="0.2">
      <c r="A58" s="1" t="str">
        <f>IF(Stoff!$B58=0,"-",Stoff!$B58)</f>
        <v>Alifater  C5-C6</v>
      </c>
      <c r="B58" s="212" t="str">
        <f>IF('1b. Kons. jord'!D60&gt;0,Fasefordeling!F58/'1a. Stedsspesifikk'!$C$145,"")</f>
        <v/>
      </c>
      <c r="C58" s="53" t="str">
        <f>IF('1e. Kons. grunnvann'!D60&gt;0,'1e. Kons. grunnvann'!D60,B58)</f>
        <v/>
      </c>
      <c r="D58" s="212" t="str">
        <f>IF('1b. Kons. jord'!E60&gt;0,Fasefordeling!G58/'1a. Stedsspesifikk'!$C$145,"")</f>
        <v/>
      </c>
      <c r="E58" s="53" t="str">
        <f>IF('1e. Kons. grunnvann'!E60&gt;0,'1e. Kons. grunnvann'!E60,D58)</f>
        <v/>
      </c>
      <c r="F58" s="53" t="str">
        <f>IF('1b. Kons. jord'!D60&gt;0,C58/'1a. Stedsspesifikk'!$C$147,"")</f>
        <v/>
      </c>
      <c r="G58" s="53" t="str">
        <f>IF('1b. Kons. jord'!E60&gt;0,E58/'1a. Stedsspesifikk'!$C$147,"")</f>
        <v/>
      </c>
    </row>
    <row r="59" spans="1:7" x14ac:dyDescent="0.2">
      <c r="A59" s="1" t="str">
        <f>IF(Stoff!$B59=0,"-",Stoff!$B59)</f>
        <v>Alifater &gt; C6-C8</v>
      </c>
      <c r="B59" s="212" t="str">
        <f>IF('1b. Kons. jord'!D61&gt;0,Fasefordeling!F59/'1a. Stedsspesifikk'!$C$145,"")</f>
        <v/>
      </c>
      <c r="C59" s="53" t="str">
        <f>IF('1e. Kons. grunnvann'!D61&gt;0,'1e. Kons. grunnvann'!D61,B59)</f>
        <v/>
      </c>
      <c r="D59" s="212" t="str">
        <f>IF('1b. Kons. jord'!E61&gt;0,Fasefordeling!G59/'1a. Stedsspesifikk'!$C$145,"")</f>
        <v/>
      </c>
      <c r="E59" s="53" t="str">
        <f>IF('1e. Kons. grunnvann'!E61&gt;0,'1e. Kons. grunnvann'!E61,D59)</f>
        <v/>
      </c>
      <c r="F59" s="53" t="str">
        <f>IF('1b. Kons. jord'!D61&gt;0,C59/'1a. Stedsspesifikk'!$C$147,"")</f>
        <v/>
      </c>
      <c r="G59" s="53" t="str">
        <f>IF('1b. Kons. jord'!E61&gt;0,E59/'1a. Stedsspesifikk'!$C$147,"")</f>
        <v/>
      </c>
    </row>
    <row r="60" spans="1:7" x14ac:dyDescent="0.2">
      <c r="A60" s="1" t="str">
        <f>IF(Stoff!$B60=0,"-",Stoff!$B60)</f>
        <v>Alifater &gt; C8-C10</v>
      </c>
      <c r="B60" s="212" t="str">
        <f>IF('1b. Kons. jord'!D62&gt;0,Fasefordeling!F60/'1a. Stedsspesifikk'!$C$145,"")</f>
        <v/>
      </c>
      <c r="C60" s="53" t="str">
        <f>IF('1e. Kons. grunnvann'!D62&gt;0,'1e. Kons. grunnvann'!D62,B60)</f>
        <v/>
      </c>
      <c r="D60" s="212" t="str">
        <f>IF('1b. Kons. jord'!E62&gt;0,Fasefordeling!G60/'1a. Stedsspesifikk'!$C$145,"")</f>
        <v/>
      </c>
      <c r="E60" s="53" t="str">
        <f>IF('1e. Kons. grunnvann'!E62&gt;0,'1e. Kons. grunnvann'!E62,D60)</f>
        <v/>
      </c>
      <c r="F60" s="53" t="str">
        <f>IF('1b. Kons. jord'!D62&gt;0,C60/'1a. Stedsspesifikk'!$C$147,"")</f>
        <v/>
      </c>
      <c r="G60" s="53" t="str">
        <f>IF('1b. Kons. jord'!E62&gt;0,E60/'1a. Stedsspesifikk'!$C$147,"")</f>
        <v/>
      </c>
    </row>
    <row r="61" spans="1:7" x14ac:dyDescent="0.2">
      <c r="A61" s="1" t="str">
        <f>IF(Stoff!$B61=0,"-",Stoff!$B61)</f>
        <v>Sum alifater &gt; C5-C10</v>
      </c>
      <c r="B61" s="212" t="str">
        <f>IF('1b. Kons. jord'!D63&gt;0,Fasefordeling!F61/'1a. Stedsspesifikk'!$C$145,"")</f>
        <v/>
      </c>
      <c r="C61" s="53" t="str">
        <f>IF('1e. Kons. grunnvann'!D63&gt;0,'1e. Kons. grunnvann'!D63,B61)</f>
        <v/>
      </c>
      <c r="D61" s="212" t="str">
        <f>IF('1b. Kons. jord'!E63&gt;0,Fasefordeling!G61/'1a. Stedsspesifikk'!$C$145,"")</f>
        <v/>
      </c>
      <c r="E61" s="53" t="str">
        <f>IF('1e. Kons. grunnvann'!E63&gt;0,'1e. Kons. grunnvann'!E63,D61)</f>
        <v/>
      </c>
      <c r="F61" s="53" t="str">
        <f>IF('1b. Kons. jord'!D63&gt;0,C61/'1a. Stedsspesifikk'!$C$147,"")</f>
        <v/>
      </c>
      <c r="G61" s="53" t="str">
        <f>IF('1b. Kons. jord'!E63&gt;0,E61/'1a. Stedsspesifikk'!$C$147,"")</f>
        <v/>
      </c>
    </row>
    <row r="62" spans="1:7" x14ac:dyDescent="0.2">
      <c r="A62" s="1" t="str">
        <f>IF(Stoff!$B62=0,"-",Stoff!$B62)</f>
        <v>Alifater &gt;C10-C12</v>
      </c>
      <c r="B62" s="212" t="str">
        <f>IF('1b. Kons. jord'!D64&gt;0,Fasefordeling!F62/'1a. Stedsspesifikk'!$C$145,"")</f>
        <v/>
      </c>
      <c r="C62" s="53" t="str">
        <f>IF('1e. Kons. grunnvann'!D64&gt;0,'1e. Kons. grunnvann'!D64,B62)</f>
        <v/>
      </c>
      <c r="D62" s="212" t="str">
        <f>IF('1b. Kons. jord'!E64&gt;0,Fasefordeling!G62/'1a. Stedsspesifikk'!$C$145,"")</f>
        <v/>
      </c>
      <c r="E62" s="53" t="str">
        <f>IF('1e. Kons. grunnvann'!E64&gt;0,'1e. Kons. grunnvann'!E64,D62)</f>
        <v/>
      </c>
      <c r="F62" s="53" t="str">
        <f>IF('1b. Kons. jord'!D64&gt;0,C62/'1a. Stedsspesifikk'!$C$147,"")</f>
        <v/>
      </c>
      <c r="G62" s="53" t="str">
        <f>IF('1b. Kons. jord'!E64&gt;0,E62/'1a. Stedsspesifikk'!$C$147,"")</f>
        <v/>
      </c>
    </row>
    <row r="63" spans="1:7" x14ac:dyDescent="0.2">
      <c r="A63" s="1" t="str">
        <f>IF(Stoff!$B63=0,"-",Stoff!$B63)</f>
        <v>Alifater &gt;C12-C35</v>
      </c>
      <c r="B63" s="212" t="str">
        <f>IF('1b. Kons. jord'!D65&gt;0,Fasefordeling!F63/'1a. Stedsspesifikk'!$C$145,"")</f>
        <v/>
      </c>
      <c r="C63" s="53" t="str">
        <f>IF('1e. Kons. grunnvann'!D65&gt;0,'1e. Kons. grunnvann'!D65,B63)</f>
        <v/>
      </c>
      <c r="D63" s="212" t="str">
        <f>IF('1b. Kons. jord'!E65&gt;0,Fasefordeling!G63/'1a. Stedsspesifikk'!$C$145,"")</f>
        <v/>
      </c>
      <c r="E63" s="53" t="str">
        <f>IF('1e. Kons. grunnvann'!E65&gt;0,'1e. Kons. grunnvann'!E65,D63)</f>
        <v/>
      </c>
      <c r="F63" s="53" t="str">
        <f>IF('1b. Kons. jord'!D65&gt;0,C63/'1a. Stedsspesifikk'!$C$147,"")</f>
        <v/>
      </c>
      <c r="G63" s="53" t="str">
        <f>IF('1b. Kons. jord'!E65&gt;0,E63/'1a. Stedsspesifikk'!$C$147,"")</f>
        <v/>
      </c>
    </row>
    <row r="64" spans="1:7" x14ac:dyDescent="0.2">
      <c r="A64" s="1" t="str">
        <f>IF(Stoff!$B64=0,"-",Stoff!$B64)</f>
        <v>MTBE</v>
      </c>
      <c r="B64" s="212" t="str">
        <f>IF('1b. Kons. jord'!D66&gt;0,Fasefordeling!F64/'1a. Stedsspesifikk'!$C$145,"")</f>
        <v/>
      </c>
      <c r="C64" s="53" t="str">
        <f>IF('1e. Kons. grunnvann'!D66&gt;0,'1e. Kons. grunnvann'!D66,B64)</f>
        <v/>
      </c>
      <c r="D64" s="212" t="str">
        <f>IF('1b. Kons. jord'!E66&gt;0,Fasefordeling!G64/'1a. Stedsspesifikk'!$C$145,"")</f>
        <v/>
      </c>
      <c r="E64" s="53" t="str">
        <f>IF('1e. Kons. grunnvann'!E66&gt;0,'1e. Kons. grunnvann'!E66,D64)</f>
        <v/>
      </c>
      <c r="F64" s="53" t="str">
        <f>IF('1b. Kons. jord'!D66&gt;0,C64/'1a. Stedsspesifikk'!$C$147,"")</f>
        <v/>
      </c>
      <c r="G64" s="53" t="str">
        <f>IF('1b. Kons. jord'!E66&gt;0,E64/'1a. Stedsspesifikk'!$C$147,"")</f>
        <v/>
      </c>
    </row>
    <row r="65" spans="1:23" x14ac:dyDescent="0.2">
      <c r="A65" s="1" t="str">
        <f>IF(Stoff!$B65=0,"-",Stoff!$B65)</f>
        <v>Tetraetylbly</v>
      </c>
      <c r="B65" s="212" t="str">
        <f>IF('1b. Kons. jord'!D67&gt;0,Fasefordeling!F65/'1a. Stedsspesifikk'!$C$145,"")</f>
        <v/>
      </c>
      <c r="C65" s="53" t="str">
        <f>IF('1e. Kons. grunnvann'!D67&gt;0,'1e. Kons. grunnvann'!D67,B65)</f>
        <v/>
      </c>
      <c r="D65" s="212" t="str">
        <f>IF('1b. Kons. jord'!E67&gt;0,Fasefordeling!G65/'1a. Stedsspesifikk'!$C$145,"")</f>
        <v/>
      </c>
      <c r="E65" s="53" t="str">
        <f>IF('1e. Kons. grunnvann'!E67&gt;0,'1e. Kons. grunnvann'!E67,D65)</f>
        <v/>
      </c>
      <c r="F65" s="53" t="str">
        <f>IF('1b. Kons. jord'!D67&gt;0,C65/'1a. Stedsspesifikk'!$C$147,"")</f>
        <v/>
      </c>
      <c r="G65" s="53" t="str">
        <f>IF('1b. Kons. jord'!E67&gt;0,E65/'1a. Stedsspesifikk'!$C$147,"")</f>
        <v/>
      </c>
    </row>
    <row r="66" spans="1:23" x14ac:dyDescent="0.2">
      <c r="A66" s="1" t="str">
        <f>IF(Stoff!$B66=0,"-",Stoff!$B66)</f>
        <v>PBDE-99</v>
      </c>
      <c r="B66" s="212" t="str">
        <f>IF('1b. Kons. jord'!D68&gt;0,Fasefordeling!F66/'1a. Stedsspesifikk'!$C$145,"")</f>
        <v/>
      </c>
      <c r="C66" s="53" t="str">
        <f>IF('1e. Kons. grunnvann'!D68&gt;0,'1e. Kons. grunnvann'!D68,B66)</f>
        <v/>
      </c>
      <c r="D66" s="212" t="str">
        <f>IF('1b. Kons. jord'!E68&gt;0,Fasefordeling!G66/'1a. Stedsspesifikk'!$C$145,"")</f>
        <v/>
      </c>
      <c r="E66" s="53" t="str">
        <f>IF('1e. Kons. grunnvann'!E68&gt;0,'1e. Kons. grunnvann'!E68,D66)</f>
        <v/>
      </c>
      <c r="F66" s="53" t="str">
        <f>IF('1b. Kons. jord'!D68&gt;0,C66/'1a. Stedsspesifikk'!$C$147,"")</f>
        <v/>
      </c>
      <c r="G66" s="53" t="str">
        <f>IF('1b. Kons. jord'!E68&gt;0,E66/'1a. Stedsspesifikk'!$C$147,"")</f>
        <v/>
      </c>
    </row>
    <row r="67" spans="1:23" x14ac:dyDescent="0.2">
      <c r="A67" s="1" t="str">
        <f>IF(Stoff!$B67=0,"-",Stoff!$B67)</f>
        <v>PBDE-154</v>
      </c>
      <c r="B67" s="212" t="str">
        <f>IF('1b. Kons. jord'!D69&gt;0,Fasefordeling!F67/'1a. Stedsspesifikk'!$C$145,"")</f>
        <v/>
      </c>
      <c r="C67" s="53" t="str">
        <f>IF('1e. Kons. grunnvann'!D69&gt;0,'1e. Kons. grunnvann'!D69,B67)</f>
        <v/>
      </c>
      <c r="D67" s="212" t="str">
        <f>IF('1b. Kons. jord'!E69&gt;0,Fasefordeling!G67/'1a. Stedsspesifikk'!$C$145,"")</f>
        <v/>
      </c>
      <c r="E67" s="53" t="str">
        <f>IF('1e. Kons. grunnvann'!E69&gt;0,'1e. Kons. grunnvann'!E69,D67)</f>
        <v/>
      </c>
      <c r="F67" s="53" t="str">
        <f>IF('1b. Kons. jord'!D69&gt;0,C67/'1a. Stedsspesifikk'!$C$147,"")</f>
        <v/>
      </c>
      <c r="G67" s="53" t="str">
        <f>IF('1b. Kons. jord'!E69&gt;0,E67/'1a. Stedsspesifikk'!$C$147,"")</f>
        <v/>
      </c>
    </row>
    <row r="68" spans="1:23" x14ac:dyDescent="0.2">
      <c r="A68" s="1" t="str">
        <f>IF(Stoff!$B68=0,"-",Stoff!$B68)</f>
        <v>PBDE-209</v>
      </c>
      <c r="B68" s="212" t="str">
        <f>IF('1b. Kons. jord'!D70&gt;0,Fasefordeling!F68/'1a. Stedsspesifikk'!$C$145,"")</f>
        <v/>
      </c>
      <c r="C68" s="53" t="str">
        <f>IF('1e. Kons. grunnvann'!D70&gt;0,'1e. Kons. grunnvann'!D70,B68)</f>
        <v/>
      </c>
      <c r="D68" s="212" t="str">
        <f>IF('1b. Kons. jord'!E70&gt;0,Fasefordeling!G68/'1a. Stedsspesifikk'!$C$145,"")</f>
        <v/>
      </c>
      <c r="E68" s="53" t="str">
        <f>IF('1e. Kons. grunnvann'!E70&gt;0,'1e. Kons. grunnvann'!E70,D68)</f>
        <v/>
      </c>
      <c r="F68" s="53" t="str">
        <f>IF('1b. Kons. jord'!D70&gt;0,C68/'1a. Stedsspesifikk'!$C$147,"")</f>
        <v/>
      </c>
      <c r="G68" s="53" t="str">
        <f>IF('1b. Kons. jord'!E70&gt;0,E68/'1a. Stedsspesifikk'!$C$147,"")</f>
        <v/>
      </c>
    </row>
    <row r="69" spans="1:23" x14ac:dyDescent="0.2">
      <c r="A69" s="1" t="str">
        <f>IF(Stoff!$B69=0,"-",Stoff!$B69)</f>
        <v>HBCDD</v>
      </c>
      <c r="B69" s="212" t="str">
        <f>IF('1b. Kons. jord'!D71&gt;0,Fasefordeling!F69/'1a. Stedsspesifikk'!$C$145,"")</f>
        <v/>
      </c>
      <c r="C69" s="53" t="str">
        <f>IF('1e. Kons. grunnvann'!D71&gt;0,'1e. Kons. grunnvann'!D71,B69)</f>
        <v/>
      </c>
      <c r="D69" s="212" t="str">
        <f>IF('1b. Kons. jord'!E71&gt;0,Fasefordeling!G69/'1a. Stedsspesifikk'!$C$145,"")</f>
        <v/>
      </c>
      <c r="E69" s="53" t="str">
        <f>IF('1e. Kons. grunnvann'!E71&gt;0,'1e. Kons. grunnvann'!E71,D69)</f>
        <v/>
      </c>
      <c r="F69" s="53" t="str">
        <f>IF('1b. Kons. jord'!D71&gt;0,C69/'1a. Stedsspesifikk'!$C$147,"")</f>
        <v/>
      </c>
      <c r="G69" s="53" t="str">
        <f>IF('1b. Kons. jord'!E71&gt;0,E69/'1a. Stedsspesifikk'!$C$147,"")</f>
        <v/>
      </c>
    </row>
    <row r="70" spans="1:23" x14ac:dyDescent="0.2">
      <c r="A70" s="1" t="str">
        <f>IF(Stoff!$B70=0,"-",Stoff!$B70)</f>
        <v>Tetrabrombisfenol A</v>
      </c>
      <c r="B70" s="212" t="str">
        <f>IF('1b. Kons. jord'!D72&gt;0,Fasefordeling!F70/'1a. Stedsspesifikk'!$C$145,"")</f>
        <v/>
      </c>
      <c r="C70" s="53" t="str">
        <f>IF('1e. Kons. grunnvann'!D72&gt;0,'1e. Kons. grunnvann'!D72,B70)</f>
        <v/>
      </c>
      <c r="D70" s="212" t="str">
        <f>IF('1b. Kons. jord'!E72&gt;0,Fasefordeling!G70/'1a. Stedsspesifikk'!$C$145,"")</f>
        <v/>
      </c>
      <c r="E70" s="53" t="str">
        <f>IF('1e. Kons. grunnvann'!E72&gt;0,'1e. Kons. grunnvann'!E72,D70)</f>
        <v/>
      </c>
      <c r="F70" s="53" t="str">
        <f>IF('1b. Kons. jord'!D72&gt;0,C70/'1a. Stedsspesifikk'!$C$147,"")</f>
        <v/>
      </c>
      <c r="G70" s="53" t="str">
        <f>IF('1b. Kons. jord'!E72&gt;0,E70/'1a. Stedsspesifikk'!$C$147,"")</f>
        <v/>
      </c>
    </row>
    <row r="71" spans="1:23" x14ac:dyDescent="0.2">
      <c r="A71" s="1" t="str">
        <f>IF(Stoff!$B71=0,"-",Stoff!$B71)</f>
        <v>Bisfenol A</v>
      </c>
      <c r="B71" s="212" t="str">
        <f>IF('1b. Kons. jord'!D73&gt;0,Fasefordeling!F71/'1a. Stedsspesifikk'!$C$145,"")</f>
        <v/>
      </c>
      <c r="C71" s="53" t="str">
        <f>IF('1e. Kons. grunnvann'!D73&gt;0,'1e. Kons. grunnvann'!D73,B71)</f>
        <v/>
      </c>
      <c r="D71" s="212" t="str">
        <f>IF('1b. Kons. jord'!E73&gt;0,Fasefordeling!G71/'1a. Stedsspesifikk'!$C$145,"")</f>
        <v/>
      </c>
      <c r="E71" s="53" t="str">
        <f>IF('1e. Kons. grunnvann'!E73&gt;0,'1e. Kons. grunnvann'!E73,D71)</f>
        <v/>
      </c>
      <c r="F71" s="53" t="str">
        <f>IF('1b. Kons. jord'!D73&gt;0,C71/'1a. Stedsspesifikk'!$C$147,"")</f>
        <v/>
      </c>
      <c r="G71" s="53" t="str">
        <f>IF('1b. Kons. jord'!E73&gt;0,E71/'1a. Stedsspesifikk'!$C$147,"")</f>
        <v/>
      </c>
    </row>
    <row r="72" spans="1:23" s="206" customFormat="1" x14ac:dyDescent="0.2">
      <c r="A72" s="1" t="str">
        <f>IF(Stoff!$B72=0,"-",Stoff!$B72)</f>
        <v>PFOS</v>
      </c>
      <c r="B72" s="212" t="str">
        <f>IF('1b. Kons. jord'!D74&gt;0,Fasefordeling!F72/'1a. Stedsspesifikk'!$C$145,"")</f>
        <v/>
      </c>
      <c r="C72" s="53" t="str">
        <f>IF('1e. Kons. grunnvann'!D74&gt;0,'1e. Kons. grunnvann'!D74,B72)</f>
        <v/>
      </c>
      <c r="D72" s="212" t="str">
        <f>IF('1b. Kons. jord'!E74&gt;0,Fasefordeling!G72/'1a. Stedsspesifikk'!$C$145,"")</f>
        <v/>
      </c>
      <c r="E72" s="53" t="str">
        <f>IF('1e. Kons. grunnvann'!E74&gt;0,'1e. Kons. grunnvann'!E74,D72)</f>
        <v/>
      </c>
      <c r="F72" s="53" t="str">
        <f>IF('1b. Kons. jord'!D74&gt;0,C72/'1a. Stedsspesifikk'!$C$147,"")</f>
        <v/>
      </c>
      <c r="G72" s="53" t="str">
        <f>IF('1b. Kons. jord'!E74&gt;0,E72/'1a. Stedsspesifikk'!$C$147,"")</f>
        <v/>
      </c>
      <c r="H72" s="63"/>
      <c r="I72" s="63"/>
      <c r="J72" s="63"/>
      <c r="K72" s="63"/>
      <c r="L72" s="63"/>
      <c r="M72" s="63"/>
      <c r="N72" s="63"/>
      <c r="O72" s="63"/>
      <c r="P72" s="63"/>
      <c r="Q72" s="63"/>
      <c r="R72" s="63"/>
      <c r="S72" s="63"/>
      <c r="T72" s="63"/>
      <c r="U72" s="63"/>
      <c r="V72" s="63"/>
      <c r="W72" s="63"/>
    </row>
    <row r="73" spans="1:23" s="206" customFormat="1" x14ac:dyDescent="0.2">
      <c r="A73" s="1" t="str">
        <f>IF(Stoff!$B73=0,"-",Stoff!$B73)</f>
        <v>Nonylfenol</v>
      </c>
      <c r="B73" s="212" t="str">
        <f>IF('1b. Kons. jord'!D75&gt;0,Fasefordeling!F73/'1a. Stedsspesifikk'!$C$145,"")</f>
        <v/>
      </c>
      <c r="C73" s="53" t="str">
        <f>IF('1e. Kons. grunnvann'!D75&gt;0,'1e. Kons. grunnvann'!D75,B73)</f>
        <v/>
      </c>
      <c r="D73" s="212" t="str">
        <f>IF('1b. Kons. jord'!E75&gt;0,Fasefordeling!G73/'1a. Stedsspesifikk'!$C$145,"")</f>
        <v/>
      </c>
      <c r="E73" s="53" t="str">
        <f>IF('1e. Kons. grunnvann'!E75&gt;0,'1e. Kons. grunnvann'!E75,D73)</f>
        <v/>
      </c>
      <c r="F73" s="53" t="str">
        <f>IF('1b. Kons. jord'!D75&gt;0,C73/'1a. Stedsspesifikk'!$C$147,"")</f>
        <v/>
      </c>
      <c r="G73" s="53" t="str">
        <f>IF('1b. Kons. jord'!E75&gt;0,E73/'1a. Stedsspesifikk'!$C$147,"")</f>
        <v/>
      </c>
      <c r="H73" s="63"/>
      <c r="I73" s="63"/>
      <c r="J73" s="63"/>
      <c r="K73" s="63"/>
      <c r="L73" s="63"/>
      <c r="M73" s="63"/>
      <c r="N73" s="63"/>
      <c r="O73" s="63"/>
      <c r="P73" s="63"/>
      <c r="Q73" s="63"/>
      <c r="R73" s="63"/>
      <c r="S73" s="63"/>
      <c r="T73" s="63"/>
      <c r="U73" s="63"/>
      <c r="V73" s="63"/>
      <c r="W73" s="63"/>
    </row>
    <row r="74" spans="1:23" s="206" customFormat="1" x14ac:dyDescent="0.2">
      <c r="A74" s="1" t="str">
        <f>IF(Stoff!$B74=0,"-",Stoff!$B74)</f>
        <v>Nonylfenoletoksilat</v>
      </c>
      <c r="B74" s="212" t="str">
        <f>IF('1b. Kons. jord'!D76&gt;0,Fasefordeling!F74/'1a. Stedsspesifikk'!$C$145,"")</f>
        <v/>
      </c>
      <c r="C74" s="53" t="str">
        <f>IF('1e. Kons. grunnvann'!D76&gt;0,'1e. Kons. grunnvann'!D76,B74)</f>
        <v/>
      </c>
      <c r="D74" s="212" t="str">
        <f>IF('1b. Kons. jord'!E76&gt;0,Fasefordeling!G74/'1a. Stedsspesifikk'!$C$145,"")</f>
        <v/>
      </c>
      <c r="E74" s="53" t="str">
        <f>IF('1e. Kons. grunnvann'!E76&gt;0,'1e. Kons. grunnvann'!E76,D74)</f>
        <v/>
      </c>
      <c r="F74" s="53" t="str">
        <f>IF('1b. Kons. jord'!D76&gt;0,C74/'1a. Stedsspesifikk'!$C$147,"")</f>
        <v/>
      </c>
      <c r="G74" s="53" t="str">
        <f>IF('1b. Kons. jord'!E76&gt;0,E74/'1a. Stedsspesifikk'!$C$147,"")</f>
        <v/>
      </c>
      <c r="H74" s="63"/>
      <c r="I74" s="63"/>
      <c r="J74" s="63"/>
      <c r="K74" s="63"/>
      <c r="L74" s="63"/>
      <c r="M74" s="63"/>
      <c r="N74" s="63"/>
      <c r="O74" s="63"/>
      <c r="P74" s="63"/>
      <c r="Q74" s="63"/>
      <c r="R74" s="63"/>
      <c r="S74" s="63"/>
      <c r="T74" s="63"/>
      <c r="U74" s="63"/>
      <c r="V74" s="63"/>
      <c r="W74" s="63"/>
    </row>
    <row r="75" spans="1:23" s="206" customFormat="1" x14ac:dyDescent="0.2">
      <c r="A75" s="1" t="str">
        <f>IF(Stoff!$B75=0,"-",Stoff!$B75)</f>
        <v>Oktylfenol</v>
      </c>
      <c r="B75" s="212" t="str">
        <f>IF('1b. Kons. jord'!D77&gt;0,Fasefordeling!F75/'1a. Stedsspesifikk'!$C$145,"")</f>
        <v/>
      </c>
      <c r="C75" s="53" t="str">
        <f>IF('1e. Kons. grunnvann'!D77&gt;0,'1e. Kons. grunnvann'!D77,B75)</f>
        <v/>
      </c>
      <c r="D75" s="212" t="str">
        <f>IF('1b. Kons. jord'!E77&gt;0,Fasefordeling!G75/'1a. Stedsspesifikk'!$C$145,"")</f>
        <v/>
      </c>
      <c r="E75" s="53" t="str">
        <f>IF('1e. Kons. grunnvann'!E77&gt;0,'1e. Kons. grunnvann'!E77,D75)</f>
        <v/>
      </c>
      <c r="F75" s="53" t="str">
        <f>IF('1b. Kons. jord'!D77&gt;0,C75/'1a. Stedsspesifikk'!$C$147,"")</f>
        <v/>
      </c>
      <c r="G75" s="53" t="str">
        <f>IF('1b. Kons. jord'!E77&gt;0,E75/'1a. Stedsspesifikk'!$C$147,"")</f>
        <v/>
      </c>
      <c r="H75" s="63"/>
      <c r="I75" s="63"/>
      <c r="J75" s="63"/>
      <c r="K75" s="63"/>
      <c r="L75" s="63"/>
      <c r="M75" s="63"/>
      <c r="N75" s="63"/>
      <c r="O75" s="63"/>
      <c r="P75" s="63"/>
      <c r="Q75" s="63"/>
      <c r="R75" s="63"/>
      <c r="S75" s="63"/>
      <c r="T75" s="63"/>
      <c r="U75" s="63"/>
      <c r="V75" s="63"/>
      <c r="W75" s="63"/>
    </row>
    <row r="76" spans="1:23" s="206" customFormat="1" x14ac:dyDescent="0.2">
      <c r="A76" s="1" t="str">
        <f>IF(Stoff!$B76=0,"-",Stoff!$B76)</f>
        <v>Oktylfenoletoksilat</v>
      </c>
      <c r="B76" s="212" t="str">
        <f>IF('1b. Kons. jord'!D78&gt;0,Fasefordeling!F76/'1a. Stedsspesifikk'!$C$145,"")</f>
        <v/>
      </c>
      <c r="C76" s="53" t="str">
        <f>IF('1e. Kons. grunnvann'!D78&gt;0,'1e. Kons. grunnvann'!D78,B76)</f>
        <v/>
      </c>
      <c r="D76" s="212" t="str">
        <f>IF('1b. Kons. jord'!E78&gt;0,Fasefordeling!G76/'1a. Stedsspesifikk'!$C$145,"")</f>
        <v/>
      </c>
      <c r="E76" s="53" t="str">
        <f>IF('1e. Kons. grunnvann'!E78&gt;0,'1e. Kons. grunnvann'!E78,D76)</f>
        <v/>
      </c>
      <c r="F76" s="53" t="str">
        <f>IF('1b. Kons. jord'!D78&gt;0,C76/'1a. Stedsspesifikk'!$C$147,"")</f>
        <v/>
      </c>
      <c r="G76" s="53" t="str">
        <f>IF('1b. Kons. jord'!E78&gt;0,E76/'1a. Stedsspesifikk'!$C$147,"")</f>
        <v/>
      </c>
      <c r="H76" s="63"/>
      <c r="I76" s="63"/>
      <c r="J76" s="63"/>
      <c r="K76" s="63"/>
      <c r="L76" s="63"/>
      <c r="M76" s="63"/>
      <c r="N76" s="63"/>
      <c r="O76" s="63"/>
      <c r="P76" s="63"/>
      <c r="Q76" s="63"/>
      <c r="R76" s="63"/>
      <c r="S76" s="63"/>
      <c r="T76" s="63"/>
      <c r="U76" s="63"/>
      <c r="V76" s="63"/>
      <c r="W76" s="63"/>
    </row>
    <row r="77" spans="1:23" s="206" customFormat="1" x14ac:dyDescent="0.2">
      <c r="A77" s="1" t="str">
        <f>IF(Stoff!$B77=0,"-",Stoff!$B77)</f>
        <v>TBT-oksid</v>
      </c>
      <c r="B77" s="212" t="str">
        <f>IF('1b. Kons. jord'!D79&gt;0,Fasefordeling!F77/'1a. Stedsspesifikk'!$C$145,"")</f>
        <v/>
      </c>
      <c r="C77" s="53" t="str">
        <f>IF('1e. Kons. grunnvann'!D79&gt;0,'1e. Kons. grunnvann'!D79,B77)</f>
        <v/>
      </c>
      <c r="D77" s="212" t="str">
        <f>IF('1b. Kons. jord'!E79&gt;0,Fasefordeling!G77/'1a. Stedsspesifikk'!$C$145,"")</f>
        <v/>
      </c>
      <c r="E77" s="53" t="str">
        <f>IF('1e. Kons. grunnvann'!E79&gt;0,'1e. Kons. grunnvann'!E79,D77)</f>
        <v/>
      </c>
      <c r="F77" s="53" t="str">
        <f>IF('1b. Kons. jord'!D79&gt;0,C77/'1a. Stedsspesifikk'!$C$147,"")</f>
        <v/>
      </c>
      <c r="G77" s="53" t="str">
        <f>IF('1b. Kons. jord'!E79&gt;0,E77/'1a. Stedsspesifikk'!$C$147,"")</f>
        <v/>
      </c>
      <c r="H77" s="63"/>
      <c r="I77" s="63"/>
      <c r="J77" s="63"/>
      <c r="K77" s="63"/>
      <c r="L77" s="63"/>
      <c r="M77" s="63"/>
      <c r="N77" s="63"/>
      <c r="O77" s="63"/>
      <c r="P77" s="63"/>
      <c r="Q77" s="63"/>
      <c r="R77" s="63"/>
      <c r="S77" s="63"/>
      <c r="T77" s="63"/>
      <c r="U77" s="63"/>
      <c r="V77" s="63"/>
      <c r="W77" s="63"/>
    </row>
    <row r="78" spans="1:23" s="206" customFormat="1" x14ac:dyDescent="0.2">
      <c r="A78" s="1" t="str">
        <f>IF(Stoff!$B78=0,"-",Stoff!$B78)</f>
        <v>Trifenyltinnklorid</v>
      </c>
      <c r="B78" s="212" t="str">
        <f>IF('1b. Kons. jord'!D80&gt;0,Fasefordeling!F78/'1a. Stedsspesifikk'!$C$145,"")</f>
        <v/>
      </c>
      <c r="C78" s="53" t="str">
        <f>IF('1e. Kons. grunnvann'!D80&gt;0,'1e. Kons. grunnvann'!D80,B78)</f>
        <v/>
      </c>
      <c r="D78" s="212" t="str">
        <f>IF('1b. Kons. jord'!E80&gt;0,Fasefordeling!G78/'1a. Stedsspesifikk'!$C$145,"")</f>
        <v/>
      </c>
      <c r="E78" s="53" t="str">
        <f>IF('1e. Kons. grunnvann'!E80&gt;0,'1e. Kons. grunnvann'!E80,D78)</f>
        <v/>
      </c>
      <c r="F78" s="53" t="str">
        <f>IF('1b. Kons. jord'!D80&gt;0,C78/'1a. Stedsspesifikk'!$C$147,"")</f>
        <v/>
      </c>
      <c r="G78" s="53" t="str">
        <f>IF('1b. Kons. jord'!E80&gt;0,E78/'1a. Stedsspesifikk'!$C$147,"")</f>
        <v/>
      </c>
      <c r="H78" s="63"/>
      <c r="I78" s="63"/>
      <c r="J78" s="63"/>
      <c r="K78" s="63"/>
      <c r="L78" s="63"/>
      <c r="M78" s="63"/>
      <c r="N78" s="63"/>
      <c r="O78" s="63"/>
      <c r="P78" s="63"/>
      <c r="Q78" s="63"/>
      <c r="R78" s="63"/>
      <c r="S78" s="63"/>
      <c r="T78" s="63"/>
      <c r="U78" s="63"/>
      <c r="V78" s="63"/>
      <c r="W78" s="63"/>
    </row>
    <row r="79" spans="1:23" s="206" customFormat="1" x14ac:dyDescent="0.2">
      <c r="A79" s="1" t="str">
        <f>IF(Stoff!$B79=0,"-",Stoff!$B79)</f>
        <v>Di(2-etylheksyl)ftalat</v>
      </c>
      <c r="B79" s="212" t="str">
        <f>IF('1b. Kons. jord'!D81&gt;0,Fasefordeling!F79/'1a. Stedsspesifikk'!$C$145,"")</f>
        <v/>
      </c>
      <c r="C79" s="53" t="str">
        <f>IF('1e. Kons. grunnvann'!D81&gt;0,'1e. Kons. grunnvann'!D81,B79)</f>
        <v/>
      </c>
      <c r="D79" s="212" t="str">
        <f>IF('1b. Kons. jord'!E81&gt;0,Fasefordeling!G79/'1a. Stedsspesifikk'!$C$145,"")</f>
        <v/>
      </c>
      <c r="E79" s="53" t="str">
        <f>IF('1e. Kons. grunnvann'!E81&gt;0,'1e. Kons. grunnvann'!E81,D79)</f>
        <v/>
      </c>
      <c r="F79" s="53" t="str">
        <f>IF('1b. Kons. jord'!D81&gt;0,C79/'1a. Stedsspesifikk'!$C$147,"")</f>
        <v/>
      </c>
      <c r="G79" s="53" t="str">
        <f>IF('1b. Kons. jord'!E81&gt;0,E79/'1a. Stedsspesifikk'!$C$147,"")</f>
        <v/>
      </c>
      <c r="H79" s="63"/>
      <c r="I79" s="63"/>
      <c r="J79" s="63"/>
      <c r="K79" s="63"/>
      <c r="L79" s="63"/>
      <c r="M79" s="63"/>
      <c r="N79" s="63"/>
      <c r="O79" s="63"/>
      <c r="P79" s="63"/>
      <c r="Q79" s="63"/>
      <c r="R79" s="63"/>
      <c r="S79" s="63"/>
      <c r="T79" s="63"/>
      <c r="U79" s="63"/>
      <c r="V79" s="63"/>
      <c r="W79" s="63"/>
    </row>
    <row r="80" spans="1:23" s="206" customFormat="1" x14ac:dyDescent="0.2">
      <c r="A80" s="1" t="str">
        <f>IF(Stoff!$B80=0,"-",Stoff!$B80)</f>
        <v>Mellomkjedete kl. paraf.</v>
      </c>
      <c r="B80" s="212" t="str">
        <f>IF('1b. Kons. jord'!D82&gt;0,Fasefordeling!F80/'1a. Stedsspesifikk'!$C$145,"")</f>
        <v/>
      </c>
      <c r="C80" s="53" t="str">
        <f>IF('1e. Kons. grunnvann'!D82&gt;0,'1e. Kons. grunnvann'!D82,B80)</f>
        <v/>
      </c>
      <c r="D80" s="212" t="str">
        <f>IF('1b. Kons. jord'!E82&gt;0,Fasefordeling!G80/'1a. Stedsspesifikk'!$C$145,"")</f>
        <v/>
      </c>
      <c r="E80" s="53" t="str">
        <f>IF('1e. Kons. grunnvann'!E82&gt;0,'1e. Kons. grunnvann'!E82,D80)</f>
        <v/>
      </c>
      <c r="F80" s="53" t="str">
        <f>IF('1b. Kons. jord'!D82&gt;0,C80/'1a. Stedsspesifikk'!$C$147,"")</f>
        <v/>
      </c>
      <c r="G80" s="53" t="str">
        <f>IF('1b. Kons. jord'!E82&gt;0,E80/'1a. Stedsspesifikk'!$C$147,"")</f>
        <v/>
      </c>
      <c r="H80" s="63"/>
      <c r="I80" s="63"/>
      <c r="J80" s="63"/>
      <c r="K80" s="63"/>
      <c r="L80" s="63"/>
      <c r="M80" s="63"/>
      <c r="N80" s="63"/>
      <c r="O80" s="63"/>
      <c r="P80" s="63"/>
      <c r="Q80" s="63"/>
      <c r="R80" s="63"/>
      <c r="S80" s="63"/>
      <c r="T80" s="63"/>
      <c r="U80" s="63"/>
      <c r="V80" s="63"/>
      <c r="W80" s="63"/>
    </row>
    <row r="81" spans="1:23" s="206" customFormat="1" x14ac:dyDescent="0.2">
      <c r="A81" s="1" t="str">
        <f>IF(Stoff!$B81=0,"-",Stoff!$B81)</f>
        <v>Kortkjedete kl. paraf.</v>
      </c>
      <c r="B81" s="212" t="str">
        <f>IF('1b. Kons. jord'!D83&gt;0,Fasefordeling!F81/'1a. Stedsspesifikk'!$C$145,"")</f>
        <v/>
      </c>
      <c r="C81" s="53" t="str">
        <f>IF('1e. Kons. grunnvann'!D83&gt;0,'1e. Kons. grunnvann'!D83,B81)</f>
        <v/>
      </c>
      <c r="D81" s="212" t="str">
        <f>IF('1b. Kons. jord'!E83&gt;0,Fasefordeling!G81/'1a. Stedsspesifikk'!$C$145,"")</f>
        <v/>
      </c>
      <c r="E81" s="53" t="str">
        <f>IF('1e. Kons. grunnvann'!E83&gt;0,'1e. Kons. grunnvann'!E83,D81)</f>
        <v/>
      </c>
      <c r="F81" s="53" t="str">
        <f>IF('1b. Kons. jord'!D83&gt;0,C81/'1a. Stedsspesifikk'!$C$147,"")</f>
        <v/>
      </c>
      <c r="G81" s="53" t="str">
        <f>IF('1b. Kons. jord'!E83&gt;0,E81/'1a. Stedsspesifikk'!$C$147,"")</f>
        <v/>
      </c>
      <c r="H81" s="63"/>
      <c r="I81" s="63"/>
      <c r="J81" s="63"/>
      <c r="K81" s="63"/>
      <c r="L81" s="63"/>
      <c r="M81" s="63"/>
      <c r="N81" s="63"/>
      <c r="O81" s="63"/>
      <c r="P81" s="63"/>
      <c r="Q81" s="63"/>
      <c r="R81" s="63"/>
      <c r="S81" s="63"/>
      <c r="T81" s="63"/>
      <c r="U81" s="63"/>
      <c r="V81" s="63"/>
      <c r="W81" s="63"/>
    </row>
    <row r="82" spans="1:23" s="206" customFormat="1" x14ac:dyDescent="0.2">
      <c r="A82" s="1" t="str">
        <f>IF(Stoff!$B82=0,"-",Stoff!$B82)</f>
        <v>Polyklorerte naftalener</v>
      </c>
      <c r="B82" s="212" t="str">
        <f>IF('1b. Kons. jord'!D84&gt;0,Fasefordeling!F82/'1a. Stedsspesifikk'!$C$145,"")</f>
        <v/>
      </c>
      <c r="C82" s="53" t="str">
        <f>IF('1e. Kons. grunnvann'!D84&gt;0,'1e. Kons. grunnvann'!D84,B82)</f>
        <v/>
      </c>
      <c r="D82" s="212" t="str">
        <f>IF('1b. Kons. jord'!E84&gt;0,Fasefordeling!G82/'1a. Stedsspesifikk'!$C$145,"")</f>
        <v/>
      </c>
      <c r="E82" s="53" t="str">
        <f>IF('1e. Kons. grunnvann'!E84&gt;0,'1e. Kons. grunnvann'!E84,D82)</f>
        <v/>
      </c>
      <c r="F82" s="53" t="str">
        <f>IF('1b. Kons. jord'!D84&gt;0,C82/'1a. Stedsspesifikk'!$C$147,"")</f>
        <v/>
      </c>
      <c r="G82" s="53" t="str">
        <f>IF('1b. Kons. jord'!E84&gt;0,E82/'1a. Stedsspesifikk'!$C$147,"")</f>
        <v/>
      </c>
      <c r="H82" s="63"/>
      <c r="I82" s="63"/>
      <c r="J82" s="63"/>
      <c r="K82" s="63"/>
      <c r="L82" s="63"/>
      <c r="M82" s="63"/>
      <c r="N82" s="63"/>
      <c r="O82" s="63"/>
      <c r="P82" s="63"/>
      <c r="Q82" s="63"/>
      <c r="R82" s="63"/>
      <c r="S82" s="63"/>
      <c r="T82" s="63"/>
      <c r="U82" s="63"/>
      <c r="V82" s="63"/>
      <c r="W82" s="63"/>
    </row>
    <row r="83" spans="1:23" s="206" customFormat="1" x14ac:dyDescent="0.2">
      <c r="A83" s="1" t="str">
        <f>IF(Stoff!$B83=0,"-",Stoff!$B83)</f>
        <v>Trikresylfosfat</v>
      </c>
      <c r="B83" s="212" t="str">
        <f>IF('1b. Kons. jord'!D85&gt;0,Fasefordeling!F83/'1a. Stedsspesifikk'!$C$145,"")</f>
        <v/>
      </c>
      <c r="C83" s="53" t="str">
        <f>IF('1e. Kons. grunnvann'!D85&gt;0,'1e. Kons. grunnvann'!D85,B83)</f>
        <v/>
      </c>
      <c r="D83" s="212" t="str">
        <f>IF('1b. Kons. jord'!E85&gt;0,Fasefordeling!G83/'1a. Stedsspesifikk'!$C$145,"")</f>
        <v/>
      </c>
      <c r="E83" s="53" t="str">
        <f>IF('1e. Kons. grunnvann'!E85&gt;0,'1e. Kons. grunnvann'!E85,D83)</f>
        <v/>
      </c>
      <c r="F83" s="53" t="str">
        <f>IF('1b. Kons. jord'!D85&gt;0,C83/'1a. Stedsspesifikk'!$C$147,"")</f>
        <v/>
      </c>
      <c r="G83" s="53" t="str">
        <f>IF('1b. Kons. jord'!E85&gt;0,E83/'1a. Stedsspesifikk'!$C$147,"")</f>
        <v/>
      </c>
      <c r="H83" s="63"/>
      <c r="I83" s="63"/>
      <c r="J83" s="63"/>
      <c r="K83" s="63"/>
      <c r="L83" s="63"/>
      <c r="M83" s="63"/>
      <c r="N83" s="63"/>
      <c r="O83" s="63"/>
      <c r="P83" s="63"/>
      <c r="Q83" s="63"/>
      <c r="R83" s="63"/>
      <c r="S83" s="63"/>
      <c r="T83" s="63"/>
      <c r="U83" s="63"/>
      <c r="V83" s="63"/>
      <c r="W83" s="63"/>
    </row>
    <row r="84" spans="1:23" s="206" customFormat="1" x14ac:dyDescent="0.2">
      <c r="A84" s="1" t="str">
        <f>IF(Stoff!$B84=0,"-",Stoff!$B84)</f>
        <v>Dioksin (TCDD-ekv.)</v>
      </c>
      <c r="B84" s="212" t="str">
        <f>IF('1b. Kons. jord'!D86&gt;0,Fasefordeling!F84/'1a. Stedsspesifikk'!$C$145,"")</f>
        <v/>
      </c>
      <c r="C84" s="53" t="str">
        <f>IF('1e. Kons. grunnvann'!D86&gt;0,'1e. Kons. grunnvann'!D86,B84)</f>
        <v/>
      </c>
      <c r="D84" s="212" t="str">
        <f>IF('1b. Kons. jord'!E86&gt;0,Fasefordeling!G84/'1a. Stedsspesifikk'!$C$145,"")</f>
        <v/>
      </c>
      <c r="E84" s="53" t="str">
        <f>IF('1e. Kons. grunnvann'!E86&gt;0,'1e. Kons. grunnvann'!E86,D84)</f>
        <v/>
      </c>
      <c r="F84" s="53" t="str">
        <f>IF('1b. Kons. jord'!D86&gt;0,C84/'1a. Stedsspesifikk'!$C$147,"")</f>
        <v/>
      </c>
      <c r="G84" s="53" t="str">
        <f>IF('1b. Kons. jord'!E86&gt;0,E84/'1a. Stedsspesifikk'!$C$147,"")</f>
        <v/>
      </c>
      <c r="H84" s="63"/>
      <c r="I84" s="63"/>
      <c r="J84" s="63"/>
      <c r="K84" s="63"/>
      <c r="L84" s="63"/>
      <c r="M84" s="63"/>
      <c r="N84" s="63"/>
      <c r="O84" s="63"/>
      <c r="P84" s="63"/>
      <c r="Q84" s="63"/>
      <c r="R84" s="63"/>
      <c r="S84" s="63"/>
      <c r="T84" s="63"/>
      <c r="U84" s="63"/>
      <c r="V84" s="63"/>
      <c r="W84" s="63"/>
    </row>
    <row r="85" spans="1:23" s="206" customFormat="1" x14ac:dyDescent="0.2">
      <c r="A85" s="1" t="str">
        <f>IF(Stoff!$B85=0,"-",Stoff!$B85)</f>
        <v>-</v>
      </c>
      <c r="B85" s="212" t="str">
        <f>IF('1b. Kons. jord'!D87&gt;0,Fasefordeling!F85/'1a. Stedsspesifikk'!$C$145,"")</f>
        <v/>
      </c>
      <c r="C85" s="53" t="str">
        <f>IF('1e. Kons. grunnvann'!D87&gt;0,'1e. Kons. grunnvann'!D87,B85)</f>
        <v/>
      </c>
      <c r="D85" s="212" t="str">
        <f>IF('1b. Kons. jord'!E87&gt;0,Fasefordeling!G85/'1a. Stedsspesifikk'!$C$145,"")</f>
        <v/>
      </c>
      <c r="E85" s="53" t="str">
        <f>IF('1e. Kons. grunnvann'!E87&gt;0,'1e. Kons. grunnvann'!E87,D85)</f>
        <v/>
      </c>
      <c r="F85" s="53" t="str">
        <f>IF('1b. Kons. jord'!D87&gt;0,C85/'1a. Stedsspesifikk'!$C$147,"")</f>
        <v/>
      </c>
      <c r="G85" s="53" t="str">
        <f>IF('1b. Kons. jord'!E87&gt;0,E85/'1a. Stedsspesifikk'!$C$147,"")</f>
        <v/>
      </c>
      <c r="H85" s="63"/>
      <c r="I85" s="63"/>
      <c r="J85" s="63"/>
      <c r="K85" s="63"/>
      <c r="L85" s="63"/>
      <c r="M85" s="63"/>
      <c r="N85" s="63"/>
      <c r="O85" s="63"/>
      <c r="P85" s="63"/>
      <c r="Q85" s="63"/>
      <c r="R85" s="63"/>
      <c r="S85" s="63"/>
      <c r="T85" s="63"/>
      <c r="U85" s="63"/>
      <c r="V85" s="63"/>
      <c r="W85" s="63"/>
    </row>
    <row r="86" spans="1:23" s="206" customFormat="1" x14ac:dyDescent="0.2">
      <c r="A86" s="1" t="str">
        <f>IF(Stoff!$B86=0,"-",Stoff!$B86)</f>
        <v>-</v>
      </c>
      <c r="B86" s="212" t="str">
        <f>IF('1b. Kons. jord'!D88&gt;0,Fasefordeling!F86/'1a. Stedsspesifikk'!$C$145,"")</f>
        <v/>
      </c>
      <c r="C86" s="53" t="str">
        <f>IF('1e. Kons. grunnvann'!D88&gt;0,'1e. Kons. grunnvann'!D88,B86)</f>
        <v/>
      </c>
      <c r="D86" s="212" t="str">
        <f>IF('1b. Kons. jord'!E88&gt;0,Fasefordeling!G86/'1a. Stedsspesifikk'!$C$145,"")</f>
        <v/>
      </c>
      <c r="E86" s="53" t="str">
        <f>IF('1e. Kons. grunnvann'!E88&gt;0,'1e. Kons. grunnvann'!E88,D86)</f>
        <v/>
      </c>
      <c r="F86" s="53" t="str">
        <f>IF('1b. Kons. jord'!D88&gt;0,C86/'1a. Stedsspesifikk'!$C$147,"")</f>
        <v/>
      </c>
      <c r="G86" s="53" t="str">
        <f>IF('1b. Kons. jord'!E88&gt;0,E86/'1a. Stedsspesifikk'!$C$147,"")</f>
        <v/>
      </c>
      <c r="H86" s="63"/>
      <c r="I86" s="63"/>
      <c r="J86" s="63"/>
      <c r="K86" s="63"/>
      <c r="L86" s="63"/>
      <c r="M86" s="63"/>
      <c r="N86" s="63"/>
      <c r="O86" s="63"/>
      <c r="P86" s="63"/>
      <c r="Q86" s="63"/>
      <c r="R86" s="63"/>
      <c r="S86" s="63"/>
      <c r="T86" s="63"/>
      <c r="U86" s="63"/>
      <c r="V86" s="63"/>
      <c r="W86" s="63"/>
    </row>
    <row r="87" spans="1:23" s="206" customFormat="1" x14ac:dyDescent="0.2">
      <c r="A87" s="1" t="str">
        <f>IF(Stoff!$B87=0,"-",Stoff!$B87)</f>
        <v>-</v>
      </c>
      <c r="B87" s="212" t="str">
        <f>IF('1b. Kons. jord'!D89&gt;0,Fasefordeling!F87/'1a. Stedsspesifikk'!$C$145,"")</f>
        <v/>
      </c>
      <c r="C87" s="53" t="str">
        <f>IF('1e. Kons. grunnvann'!D89&gt;0,'1e. Kons. grunnvann'!D89,B87)</f>
        <v/>
      </c>
      <c r="D87" s="212" t="str">
        <f>IF('1b. Kons. jord'!E89&gt;0,Fasefordeling!G87/'1a. Stedsspesifikk'!$C$145,"")</f>
        <v/>
      </c>
      <c r="E87" s="53" t="str">
        <f>IF('1e. Kons. grunnvann'!E89&gt;0,'1e. Kons. grunnvann'!E89,D87)</f>
        <v/>
      </c>
      <c r="F87" s="53" t="str">
        <f>IF('1b. Kons. jord'!D89&gt;0,C87/'1a. Stedsspesifikk'!$C$147,"")</f>
        <v/>
      </c>
      <c r="G87" s="53" t="str">
        <f>IF('1b. Kons. jord'!E89&gt;0,E87/'1a. Stedsspesifikk'!$C$147,"")</f>
        <v/>
      </c>
      <c r="H87" s="63"/>
      <c r="I87" s="63"/>
      <c r="J87" s="63"/>
      <c r="K87" s="63"/>
      <c r="L87" s="63"/>
      <c r="M87" s="63"/>
      <c r="N87" s="63"/>
      <c r="O87" s="63"/>
      <c r="P87" s="63"/>
      <c r="Q87" s="63"/>
      <c r="R87" s="63"/>
      <c r="S87" s="63"/>
      <c r="T87" s="63"/>
      <c r="U87" s="63"/>
      <c r="V87" s="63"/>
      <c r="W87" s="63"/>
    </row>
    <row r="88" spans="1:23" s="206" customFormat="1" x14ac:dyDescent="0.2">
      <c r="A88" s="1" t="str">
        <f>IF(Stoff!$B88=0,"-",Stoff!$B88)</f>
        <v>-</v>
      </c>
      <c r="B88" s="212" t="str">
        <f>IF('1b. Kons. jord'!D90&gt;0,Fasefordeling!F88/'1a. Stedsspesifikk'!$C$145,"")</f>
        <v/>
      </c>
      <c r="C88" s="53" t="str">
        <f>IF('1e. Kons. grunnvann'!D90&gt;0,'1e. Kons. grunnvann'!D90,B88)</f>
        <v/>
      </c>
      <c r="D88" s="212" t="str">
        <f>IF('1b. Kons. jord'!E90&gt;0,Fasefordeling!G88/'1a. Stedsspesifikk'!$C$145,"")</f>
        <v/>
      </c>
      <c r="E88" s="53" t="str">
        <f>IF('1e. Kons. grunnvann'!E90&gt;0,'1e. Kons. grunnvann'!E90,D88)</f>
        <v/>
      </c>
      <c r="F88" s="53" t="str">
        <f>IF('1b. Kons. jord'!D90&gt;0,C88/'1a. Stedsspesifikk'!$C$147,"")</f>
        <v/>
      </c>
      <c r="G88" s="53" t="str">
        <f>IF('1b. Kons. jord'!E90&gt;0,E88/'1a. Stedsspesifikk'!$C$147,"")</f>
        <v/>
      </c>
      <c r="H88" s="63"/>
      <c r="I88" s="63"/>
      <c r="J88" s="63"/>
      <c r="K88" s="63"/>
      <c r="L88" s="63"/>
      <c r="M88" s="63"/>
      <c r="N88" s="63"/>
      <c r="O88" s="63"/>
      <c r="P88" s="63"/>
      <c r="Q88" s="63"/>
      <c r="R88" s="63"/>
      <c r="S88" s="63"/>
      <c r="T88" s="63"/>
      <c r="U88" s="63"/>
      <c r="V88" s="63"/>
      <c r="W88" s="63"/>
    </row>
    <row r="89" spans="1:23" s="206" customFormat="1" x14ac:dyDescent="0.2">
      <c r="A89" s="1" t="str">
        <f>IF(Stoff!$B89=0,"-",Stoff!$B89)</f>
        <v>-</v>
      </c>
      <c r="B89" s="212" t="str">
        <f>IF('1b. Kons. jord'!D91&gt;0,Fasefordeling!F89/'1a. Stedsspesifikk'!$C$145,"")</f>
        <v/>
      </c>
      <c r="C89" s="53" t="str">
        <f>IF('1e. Kons. grunnvann'!D91&gt;0,'1e. Kons. grunnvann'!D91,B89)</f>
        <v/>
      </c>
      <c r="D89" s="212" t="str">
        <f>IF('1b. Kons. jord'!E91&gt;0,Fasefordeling!G89/'1a. Stedsspesifikk'!$C$145,"")</f>
        <v/>
      </c>
      <c r="E89" s="53" t="str">
        <f>IF('1e. Kons. grunnvann'!E91&gt;0,'1e. Kons. grunnvann'!E91,D89)</f>
        <v/>
      </c>
      <c r="F89" s="53" t="str">
        <f>IF('1b. Kons. jord'!D91&gt;0,C89/'1a. Stedsspesifikk'!$C$147,"")</f>
        <v/>
      </c>
      <c r="G89" s="53" t="str">
        <f>IF('1b. Kons. jord'!E91&gt;0,E89/'1a. Stedsspesifikk'!$C$147,"")</f>
        <v/>
      </c>
      <c r="H89" s="63"/>
      <c r="I89" s="63"/>
      <c r="J89" s="63"/>
      <c r="K89" s="63"/>
      <c r="L89" s="63"/>
      <c r="M89" s="63"/>
      <c r="N89" s="63"/>
      <c r="O89" s="63"/>
      <c r="P89" s="63"/>
      <c r="Q89" s="63"/>
      <c r="R89" s="63"/>
      <c r="S89" s="63"/>
      <c r="T89" s="63"/>
      <c r="U89" s="63"/>
      <c r="V89" s="63"/>
      <c r="W89" s="63"/>
    </row>
  </sheetData>
  <sheetProtection sheet="1" objects="1" scenarios="1" selectLockedCells="1"/>
  <pageMargins left="0.25" right="0.25" top="0.75" bottom="0.75" header="0.3" footer="0.3"/>
  <pageSetup paperSize="8" scale="69" pageOrder="overThenDown" orientation="landscape" horizontalDpi="300" verticalDpi="300" r:id="rId1"/>
  <headerFooter alignWithMargins="0">
    <oddHeader>&amp;CProgram: &amp;"Arial,Kursiv"SFT veiledning 99:01 vers.0.9&amp;"Arial,Normal" - Fil:&amp;"Arial,Kursiv" &amp;F&amp;"Arial,Normal" - Ark:&amp;"Arial,Kursiv"&amp;A</oddHeader>
    <oddFooter>&amp;L&amp;D&amp;RSide &amp;P av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8F80B-DF9F-423D-9210-3F9CEEAE40F9}">
  <sheetPr codeName="Ark10">
    <tabColor rgb="FFFFFF99"/>
    <pageSetUpPr fitToPage="1"/>
  </sheetPr>
  <dimension ref="A1:AO137"/>
  <sheetViews>
    <sheetView workbookViewId="0">
      <pane xSplit="1" ySplit="1" topLeftCell="B2" activePane="bottomRight" state="frozen"/>
      <selection activeCell="P2" sqref="P2"/>
      <selection pane="topRight" activeCell="P2" sqref="P2"/>
      <selection pane="bottomLeft" activeCell="P2" sqref="P2"/>
      <selection pane="bottomRight"/>
    </sheetView>
  </sheetViews>
  <sheetFormatPr defaultColWidth="10.85546875" defaultRowHeight="12.75" x14ac:dyDescent="0.2"/>
  <cols>
    <col min="1" max="1" width="40.7109375" style="60" customWidth="1"/>
    <col min="2" max="3" width="13.7109375" style="60" customWidth="1"/>
    <col min="4" max="8" width="13.7109375" style="61" customWidth="1"/>
    <col min="9" max="13" width="13.7109375" style="60" customWidth="1"/>
    <col min="14" max="14" width="9" style="63" customWidth="1"/>
    <col min="15" max="16" width="10.7109375" style="63" customWidth="1"/>
    <col min="17" max="41" width="10.85546875" style="63"/>
    <col min="42" max="16384" width="10.85546875" style="60"/>
  </cols>
  <sheetData>
    <row r="1" spans="1:13" s="63" customFormat="1" ht="72" customHeight="1" x14ac:dyDescent="0.25">
      <c r="A1" s="278" t="s">
        <v>0</v>
      </c>
      <c r="B1" s="279" t="s">
        <v>105</v>
      </c>
      <c r="C1" s="279" t="s">
        <v>106</v>
      </c>
      <c r="D1" s="280" t="s">
        <v>154</v>
      </c>
      <c r="E1" s="281" t="s">
        <v>705</v>
      </c>
      <c r="F1" s="282" t="s">
        <v>703</v>
      </c>
      <c r="G1" s="282" t="s">
        <v>704</v>
      </c>
      <c r="H1" s="282" t="s">
        <v>702</v>
      </c>
      <c r="I1" s="279" t="s">
        <v>4</v>
      </c>
      <c r="J1" s="281" t="s">
        <v>700</v>
      </c>
      <c r="K1" s="282" t="s">
        <v>701</v>
      </c>
      <c r="L1" s="282" t="s">
        <v>706</v>
      </c>
      <c r="M1" s="282" t="s">
        <v>707</v>
      </c>
    </row>
    <row r="2" spans="1:13" x14ac:dyDescent="0.2">
      <c r="A2" s="1" t="str">
        <f>IF(Stoff!$B2=0,"-",Stoff!$B2)</f>
        <v>Arsen</v>
      </c>
      <c r="B2" s="1">
        <f>IF(ISNUMBER(Stoff!I2),Stoff!I2,IF(ISNUMBER(Stoff!G2),(10^(0.95*Stoff!G2-2.05)+0.82)*0.784*10^-(0.434*((Stoff!G2-1.78)^2)/2.44),"m.d."))</f>
        <v>0.03</v>
      </c>
      <c r="C2" s="1">
        <f>IF(ISNUMBER(Stoff!J2),Stoff!J2,IF(ISNUMBER(Stoff!G2),10^(0.77*Stoff!G2-1.52)+0.82,"m.d."))</f>
        <v>1.4999999999999999E-2</v>
      </c>
      <c r="D2" s="53">
        <f>IF(B2="m.d.","",(B2*'1a. Stedsspesifikk'!$D$123 +C2* '1a. Stedsspesifikk'!$D$124)/Fasefordeling!B2)</f>
        <v>3.4054790373845918E-6</v>
      </c>
      <c r="E2" s="53" t="str">
        <f>IF(B2="m.d.","",IF('1b. Kons. jord'!D4&gt;0,'1b. Kons. jord'!D4*D2,""))</f>
        <v/>
      </c>
      <c r="F2" s="53" t="str">
        <f>IF('1g. Kons. grønnsaker'!D4&gt;0,'1g. Kons. grønnsaker'!D4,E2)</f>
        <v/>
      </c>
      <c r="G2" s="53" t="str">
        <f>IF(B2="m.d.","",IF('1b. Kons. jord'!E4&gt;0,'1b. Kons. jord'!E4*D2,""))</f>
        <v/>
      </c>
      <c r="H2" s="53" t="str">
        <f>IF('1g. Kons. grønnsaker'!E4&gt;0,'1g. Kons. grønnsaker'!E4,G2)</f>
        <v/>
      </c>
      <c r="I2" s="207">
        <f>IF(ISNUMBER(Stoff!H2),Stoff!H2,IF(Stoff!C2="organisk",(10^Stoff!G2)*'1a. Stedsspesifikk'!$D$136,"m.d"))</f>
        <v>4</v>
      </c>
      <c r="J2" s="53" t="str">
        <f>IF('1b. Kons. jord'!D4&gt;0,'Vann transport'!F2*I2,"")</f>
        <v/>
      </c>
      <c r="K2" s="53" t="str">
        <f>IF('1h. Kons. fisk'!D4&gt;0,'1h. Kons. fisk'!D4,J2)</f>
        <v/>
      </c>
      <c r="L2" s="53" t="str">
        <f>IF('1b. Kons. jord'!E4&gt;0,'Vann transport'!G2*I2,"")</f>
        <v/>
      </c>
      <c r="M2" s="53" t="str">
        <f>IF('1h. Kons. fisk'!E4&gt;0,'1h. Kons. fisk'!E4,L2)</f>
        <v/>
      </c>
    </row>
    <row r="3" spans="1:13" x14ac:dyDescent="0.2">
      <c r="A3" s="1" t="str">
        <f>IF(Stoff!$B3=0,"-",Stoff!$B3)</f>
        <v>Bly</v>
      </c>
      <c r="B3" s="1">
        <f>IF(ISNUMBER(Stoff!I3),Stoff!I3,IF(ISNUMBER(Stoff!G3),(10^(0.95*Stoff!G3-2.05)+0.82)*0.784*10^-(0.434*((Stoff!G3-1.78)^2)/2.44),"m.d."))</f>
        <v>0.03</v>
      </c>
      <c r="C3" s="1">
        <f>IF(ISNUMBER(Stoff!J3),Stoff!J3,IF(ISNUMBER(Stoff!G3),10^(0.77*Stoff!G3-1.52)+0.82,"m.d."))</f>
        <v>1E-3</v>
      </c>
      <c r="D3" s="53">
        <f>IF(B3="m.d.","",(B3*'1a. Stedsspesifikk'!$D$123 +C3* '1a. Stedsspesifikk'!$D$124)/Fasefordeling!B3)</f>
        <v>1.0007618703270877E-7</v>
      </c>
      <c r="E3" s="53" t="str">
        <f>IF(B3="m.d.","",IF('1b. Kons. jord'!D5&gt;0,'1b. Kons. jord'!D5*D3,""))</f>
        <v/>
      </c>
      <c r="F3" s="53" t="str">
        <f>IF('1g. Kons. grønnsaker'!D5&gt;0,'1g. Kons. grønnsaker'!D5,E3)</f>
        <v/>
      </c>
      <c r="G3" s="53" t="str">
        <f>IF(B3="m.d.","",IF('1b. Kons. jord'!E5&gt;0,'1b. Kons. jord'!E5*D3,""))</f>
        <v/>
      </c>
      <c r="H3" s="53" t="str">
        <f>IF('1g. Kons. grønnsaker'!E5&gt;0,'1g. Kons. grønnsaker'!E5,G3)</f>
        <v/>
      </c>
      <c r="I3" s="207">
        <f>IF(ISNUMBER(Stoff!H3),Stoff!H3,IF(Stoff!C3="organisk",(10^Stoff!G3)*'1a. Stedsspesifikk'!$D$136,"m.d"))</f>
        <v>424</v>
      </c>
      <c r="J3" s="53" t="str">
        <f>IF('1b. Kons. jord'!D5&gt;0,'Vann transport'!F3*I3,"")</f>
        <v/>
      </c>
      <c r="K3" s="53" t="str">
        <f>IF('1h. Kons. fisk'!D5&gt;0,'1h. Kons. fisk'!D5,J3)</f>
        <v/>
      </c>
      <c r="L3" s="53" t="str">
        <f>IF('1b. Kons. jord'!E5&gt;0,'Vann transport'!G3*I3,"")</f>
        <v/>
      </c>
      <c r="M3" s="53" t="str">
        <f>IF('1h. Kons. fisk'!E5&gt;0,'1h. Kons. fisk'!E5,L3)</f>
        <v/>
      </c>
    </row>
    <row r="4" spans="1:13" x14ac:dyDescent="0.2">
      <c r="A4" s="1" t="str">
        <f>IF(Stoff!$B4=0,"-",Stoff!$B4)</f>
        <v>Kadmium</v>
      </c>
      <c r="B4" s="1">
        <f>IF(ISNUMBER(Stoff!I4),Stoff!I4,IF(ISNUMBER(Stoff!G4),(10^(0.95*Stoff!G4-2.05)+0.82)*0.784*10^-(0.434*((Stoff!G4-1.78)^2)/2.44),"m.d."))</f>
        <v>0.7</v>
      </c>
      <c r="C4" s="1">
        <f>IF(ISNUMBER(Stoff!J4),Stoff!J4,IF(ISNUMBER(Stoff!G4),10^(0.77*Stoff!G4-1.52)+0.82,"m.d."))</f>
        <v>0.15</v>
      </c>
      <c r="D4" s="53">
        <f>IF(B4="m.d.","",(B4*'1a. Stedsspesifikk'!$D$123 +C4* '1a. Stedsspesifikk'!$D$124)/Fasefordeling!B4)</f>
        <v>3.2692307692307691E-6</v>
      </c>
      <c r="E4" s="53" t="str">
        <f>IF(B4="m.d.","",IF('1b. Kons. jord'!D6&gt;0,'1b. Kons. jord'!D6*D4,""))</f>
        <v/>
      </c>
      <c r="F4" s="53" t="str">
        <f>IF('1g. Kons. grønnsaker'!D6&gt;0,'1g. Kons. grønnsaker'!D6,E4)</f>
        <v/>
      </c>
      <c r="G4" s="53" t="str">
        <f>IF(B4="m.d.","",IF('1b. Kons. jord'!E6&gt;0,'1b. Kons. jord'!E6*D4,""))</f>
        <v/>
      </c>
      <c r="H4" s="53" t="str">
        <f>IF('1g. Kons. grønnsaker'!E6&gt;0,'1g. Kons. grønnsaker'!E6,G4)</f>
        <v/>
      </c>
      <c r="I4" s="207">
        <f>IF(ISNUMBER(Stoff!H4),Stoff!H4,IF(Stoff!C4="organisk",(10^Stoff!G4)*'1a. Stedsspesifikk'!$D$136,"m.d"))</f>
        <v>623</v>
      </c>
      <c r="J4" s="53" t="str">
        <f>IF('1b. Kons. jord'!D6&gt;0,'Vann transport'!F4*I4,"")</f>
        <v/>
      </c>
      <c r="K4" s="53" t="str">
        <f>IF('1h. Kons. fisk'!D6&gt;0,'1h. Kons. fisk'!D6,J4)</f>
        <v/>
      </c>
      <c r="L4" s="53" t="str">
        <f>IF('1b. Kons. jord'!E6&gt;0,'Vann transport'!G4*I4,"")</f>
        <v/>
      </c>
      <c r="M4" s="53" t="str">
        <f>IF('1h. Kons. fisk'!E6&gt;0,'1h. Kons. fisk'!E6,L4)</f>
        <v/>
      </c>
    </row>
    <row r="5" spans="1:13" x14ac:dyDescent="0.2">
      <c r="A5" s="1" t="str">
        <f>IF(Stoff!$B5=0,"-",Stoff!$B5)</f>
        <v>Kvikksølv</v>
      </c>
      <c r="B5" s="1">
        <f>IF(ISNUMBER(Stoff!I5),Stoff!I5,IF(ISNUMBER(Stoff!G5),(10^(0.95*Stoff!G5-2.05)+0.82)*0.784*10^-(0.434*((Stoff!G5-1.78)^2)/2.44),"m.d."))</f>
        <v>0.03</v>
      </c>
      <c r="C5" s="1">
        <f>IF(ISNUMBER(Stoff!J5),Stoff!J5,IF(ISNUMBER(Stoff!G5),10^(0.77*Stoff!G5-1.52)+0.82,"m.d."))</f>
        <v>1.4999999999999999E-2</v>
      </c>
      <c r="D5" s="53">
        <f>IF(B5="m.d.","",(B5*'1a. Stedsspesifikk'!$D$123 +C5* '1a. Stedsspesifikk'!$D$124)/Fasefordeling!B5)</f>
        <v>2.2499999999999999E-7</v>
      </c>
      <c r="E5" s="53" t="str">
        <f>IF(B5="m.d.","",IF('1b. Kons. jord'!D7&gt;0,'1b. Kons. jord'!D7*D5,""))</f>
        <v/>
      </c>
      <c r="F5" s="53" t="str">
        <f>IF('1g. Kons. grønnsaker'!D7&gt;0,'1g. Kons. grønnsaker'!D7,E5)</f>
        <v/>
      </c>
      <c r="G5" s="53" t="str">
        <f>IF(B5="m.d.","",IF('1b. Kons. jord'!E7&gt;0,'1b. Kons. jord'!E7*D5,""))</f>
        <v/>
      </c>
      <c r="H5" s="53" t="str">
        <f>IF('1g. Kons. grønnsaker'!E7&gt;0,'1g. Kons. grønnsaker'!E7,G5)</f>
        <v/>
      </c>
      <c r="I5" s="207">
        <f>IF(ISNUMBER(Stoff!H5),Stoff!H5,IF(Stoff!C5="organisk",(10^Stoff!G5)*'1a. Stedsspesifikk'!$D$136,"m.d"))</f>
        <v>200</v>
      </c>
      <c r="J5" s="53" t="str">
        <f>IF('1b. Kons. jord'!D7&gt;0,'Vann transport'!F5*I5,"")</f>
        <v/>
      </c>
      <c r="K5" s="53" t="str">
        <f>IF('1h. Kons. fisk'!D7&gt;0,'1h. Kons. fisk'!D7,J5)</f>
        <v/>
      </c>
      <c r="L5" s="53" t="str">
        <f>IF('1b. Kons. jord'!E7&gt;0,'Vann transport'!G5*I5,"")</f>
        <v/>
      </c>
      <c r="M5" s="53" t="str">
        <f>IF('1h. Kons. fisk'!E7&gt;0,'1h. Kons. fisk'!E7,L5)</f>
        <v/>
      </c>
    </row>
    <row r="6" spans="1:13" x14ac:dyDescent="0.2">
      <c r="A6" s="1" t="str">
        <f>IF(Stoff!$B6=0,"-",Stoff!$B6)</f>
        <v>Kobber</v>
      </c>
      <c r="B6" s="1">
        <f>IF(ISNUMBER(Stoff!I6),Stoff!I6,IF(ISNUMBER(Stoff!G6),(10^(0.95*Stoff!G6-2.05)+0.82)*0.784*10^-(0.434*((Stoff!G6-1.78)^2)/2.44),"m.d."))</f>
        <v>0.1</v>
      </c>
      <c r="C6" s="1">
        <f>IF(ISNUMBER(Stoff!J6),Stoff!J6,IF(ISNUMBER(Stoff!G6),10^(0.77*Stoff!G6-1.52)+0.82,"m.d."))</f>
        <v>0.1</v>
      </c>
      <c r="D6" s="53">
        <f>IF(B6="m.d.","",(B6*'1a. Stedsspesifikk'!$D$123 +C6* '1a. Stedsspesifikk'!$D$124)/Fasefordeling!B6)</f>
        <v>4.0968495227170305E-6</v>
      </c>
      <c r="E6" s="53" t="str">
        <f>IF(B6="m.d.","",IF('1b. Kons. jord'!D8&gt;0,'1b. Kons. jord'!D8*D6,""))</f>
        <v/>
      </c>
      <c r="F6" s="53" t="str">
        <f>IF('1g. Kons. grønnsaker'!D8&gt;0,'1g. Kons. grønnsaker'!D8,E6)</f>
        <v/>
      </c>
      <c r="G6" s="53" t="str">
        <f>IF(B6="m.d.","",IF('1b. Kons. jord'!E8&gt;0,'1b. Kons. jord'!E8*D6,""))</f>
        <v/>
      </c>
      <c r="H6" s="53" t="str">
        <f>IF('1g. Kons. grønnsaker'!E8&gt;0,'1g. Kons. grønnsaker'!E8,G6)</f>
        <v/>
      </c>
      <c r="I6" s="207">
        <f>IF(ISNUMBER(Stoff!H6),Stoff!H6,IF(Stoff!C6="organisk",(10^Stoff!G6)*'1a. Stedsspesifikk'!$D$136,"m.d"))</f>
        <v>200</v>
      </c>
      <c r="J6" s="53" t="str">
        <f>IF('1b. Kons. jord'!D8&gt;0,'Vann transport'!F6*I6,"")</f>
        <v/>
      </c>
      <c r="K6" s="53" t="str">
        <f>IF('1h. Kons. fisk'!D8&gt;0,'1h. Kons. fisk'!D8,J6)</f>
        <v/>
      </c>
      <c r="L6" s="53" t="str">
        <f>IF('1b. Kons. jord'!E8&gt;0,'Vann transport'!G6*I6,"")</f>
        <v/>
      </c>
      <c r="M6" s="53" t="str">
        <f>IF('1h. Kons. fisk'!E8&gt;0,'1h. Kons. fisk'!E8,L6)</f>
        <v/>
      </c>
    </row>
    <row r="7" spans="1:13" x14ac:dyDescent="0.2">
      <c r="A7" s="1" t="str">
        <f>IF(Stoff!$B7=0,"-",Stoff!$B7)</f>
        <v>Sink</v>
      </c>
      <c r="B7" s="1">
        <f>IF(ISNUMBER(Stoff!I7),Stoff!I7,IF(ISNUMBER(Stoff!G7),(10^(0.95*Stoff!G7-2.05)+0.82)*0.784*10^-(0.434*((Stoff!G7-1.78)^2)/2.44),"m.d."))</f>
        <v>0.4</v>
      </c>
      <c r="C7" s="1">
        <f>IF(ISNUMBER(Stoff!J7),Stoff!J7,IF(ISNUMBER(Stoff!G7),10^(0.77*Stoff!G7-1.52)+0.82,"m.d."))</f>
        <v>0.1</v>
      </c>
      <c r="D7" s="53">
        <f>IF(B7="m.d.","",(B7*'1a. Stedsspesifikk'!$D$123 +C7* '1a. Stedsspesifikk'!$D$124)/Fasefordeling!B7)</f>
        <v>2.2727272727272728E-6</v>
      </c>
      <c r="E7" s="53" t="str">
        <f>IF(B7="m.d.","",IF('1b. Kons. jord'!D9&gt;0,'1b. Kons. jord'!D9*D7,""))</f>
        <v/>
      </c>
      <c r="F7" s="53" t="str">
        <f>IF('1g. Kons. grønnsaker'!D9&gt;0,'1g. Kons. grønnsaker'!D9,E7)</f>
        <v/>
      </c>
      <c r="G7" s="53" t="str">
        <f>IF(B7="m.d.","",IF('1b. Kons. jord'!E9&gt;0,'1b. Kons. jord'!E9*D7,""))</f>
        <v/>
      </c>
      <c r="H7" s="53" t="str">
        <f>IF('1g. Kons. grønnsaker'!E9&gt;0,'1g. Kons. grønnsaker'!E9,G7)</f>
        <v/>
      </c>
      <c r="I7" s="207">
        <f>IF(ISNUMBER(Stoff!H7),Stoff!H7,IF(Stoff!C7="organisk",(10^Stoff!G7)*'1a. Stedsspesifikk'!$D$136,"m.d"))</f>
        <v>1000</v>
      </c>
      <c r="J7" s="53" t="str">
        <f>IF('1b. Kons. jord'!D9&gt;0,'Vann transport'!F7*I7,"")</f>
        <v/>
      </c>
      <c r="K7" s="53" t="str">
        <f>IF('1h. Kons. fisk'!D9&gt;0,'1h. Kons. fisk'!D9,J7)</f>
        <v/>
      </c>
      <c r="L7" s="53" t="str">
        <f>IF('1b. Kons. jord'!E9&gt;0,'Vann transport'!G7*I7,"")</f>
        <v/>
      </c>
      <c r="M7" s="53" t="str">
        <f>IF('1h. Kons. fisk'!E9&gt;0,'1h. Kons. fisk'!E9,L7)</f>
        <v/>
      </c>
    </row>
    <row r="8" spans="1:13" x14ac:dyDescent="0.2">
      <c r="A8" s="1" t="str">
        <f>IF(Stoff!$B8=0,"-",Stoff!$B8)</f>
        <v>Krom (III)</v>
      </c>
      <c r="B8" s="1">
        <f>IF(ISNUMBER(Stoff!I8),Stoff!I8,IF(ISNUMBER(Stoff!G8),(10^(0.95*Stoff!G8-2.05)+0.82)*0.784*10^-(0.434*((Stoff!G8-1.78)^2)/2.44),"m.d."))</f>
        <v>0.02</v>
      </c>
      <c r="C8" s="1">
        <f>IF(ISNUMBER(Stoff!J8),Stoff!J8,IF(ISNUMBER(Stoff!G8),10^(0.77*Stoff!G8-1.52)+0.82,"m.d."))</f>
        <v>2E-3</v>
      </c>
      <c r="D8" s="53">
        <f>IF(B8="m.d.","",(B8*'1a. Stedsspesifikk'!$D$123 +C8* '1a. Stedsspesifikk'!$D$124)/Fasefordeling!B8)</f>
        <v>9.9999999999999995E-7</v>
      </c>
      <c r="E8" s="53" t="str">
        <f>IF(B8="m.d.","",IF('1b. Kons. jord'!D10&gt;0,'1b. Kons. jord'!D10*D8,""))</f>
        <v/>
      </c>
      <c r="F8" s="53" t="str">
        <f>IF('1g. Kons. grønnsaker'!D10&gt;0,'1g. Kons. grønnsaker'!D10,E8)</f>
        <v/>
      </c>
      <c r="G8" s="53" t="str">
        <f>IF(B8="m.d.","",IF('1b. Kons. jord'!E10&gt;0,'1b. Kons. jord'!E10*D8,""))</f>
        <v/>
      </c>
      <c r="H8" s="53" t="str">
        <f>IF('1g. Kons. grønnsaker'!E10&gt;0,'1g. Kons. grønnsaker'!E10,G8)</f>
        <v/>
      </c>
      <c r="I8" s="207">
        <f>IF(ISNUMBER(Stoff!H8),Stoff!H8,IF(Stoff!C8="organisk",(10^Stoff!G8)*'1a. Stedsspesifikk'!$D$136,"m.d"))</f>
        <v>200</v>
      </c>
      <c r="J8" s="53" t="str">
        <f>IF('1b. Kons. jord'!D10&gt;0,'Vann transport'!F8*I8,"")</f>
        <v/>
      </c>
      <c r="K8" s="53" t="str">
        <f>IF('1h. Kons. fisk'!D10&gt;0,'1h. Kons. fisk'!D10,J8)</f>
        <v/>
      </c>
      <c r="L8" s="53" t="str">
        <f>IF('1b. Kons. jord'!E10&gt;0,'Vann transport'!G8*I8,"")</f>
        <v/>
      </c>
      <c r="M8" s="53" t="str">
        <f>IF('1h. Kons. fisk'!E10&gt;0,'1h. Kons. fisk'!E10,L8)</f>
        <v/>
      </c>
    </row>
    <row r="9" spans="1:13" x14ac:dyDescent="0.2">
      <c r="A9" s="1" t="str">
        <f>IF(Stoff!$B9=0,"-",Stoff!$B9)</f>
        <v>Krom (VI)</v>
      </c>
      <c r="B9" s="1">
        <f>IF(ISNUMBER(Stoff!I9),Stoff!I9,IF(ISNUMBER(Stoff!G9),(10^(0.95*Stoff!G9-2.05)+0.82)*0.784*10^-(0.434*((Stoff!G9-1.78)^2)/2.44),"m.d."))</f>
        <v>0.02</v>
      </c>
      <c r="C9" s="1">
        <f>IF(ISNUMBER(Stoff!J9),Stoff!J9,IF(ISNUMBER(Stoff!G9),10^(0.77*Stoff!G9-1.52)+0.82,"m.d."))</f>
        <v>2E-3</v>
      </c>
      <c r="D9" s="53">
        <f>IF(B9="m.d.","",(B9*'1a. Stedsspesifikk'!$D$123 +C9* '1a. Stedsspesifikk'!$D$124)/Fasefordeling!B9)</f>
        <v>3.6666666666666667E-4</v>
      </c>
      <c r="E9" s="53" t="str">
        <f>IF(B9="m.d.","",IF('1b. Kons. jord'!D11&gt;0,'1b. Kons. jord'!D11*D9,""))</f>
        <v/>
      </c>
      <c r="F9" s="53" t="str">
        <f>IF('1g. Kons. grønnsaker'!D11&gt;0,'1g. Kons. grønnsaker'!D11,E9)</f>
        <v/>
      </c>
      <c r="G9" s="53" t="str">
        <f>IF(B9="m.d.","",IF('1b. Kons. jord'!E11&gt;0,'1b. Kons. jord'!E11*D9,""))</f>
        <v/>
      </c>
      <c r="H9" s="53" t="str">
        <f>IF('1g. Kons. grønnsaker'!E11&gt;0,'1g. Kons. grønnsaker'!E11,G9)</f>
        <v/>
      </c>
      <c r="I9" s="207">
        <f>IF(ISNUMBER(Stoff!H9),Stoff!H9,IF(Stoff!C9="organisk",(10^Stoff!G9)*'1a. Stedsspesifikk'!$D$136,"m.d"))</f>
        <v>200</v>
      </c>
      <c r="J9" s="53" t="str">
        <f>IF('1b. Kons. jord'!D11&gt;0,'Vann transport'!F9*I9,"")</f>
        <v/>
      </c>
      <c r="K9" s="53" t="str">
        <f>IF('1h. Kons. fisk'!D11&gt;0,'1h. Kons. fisk'!D11,J9)</f>
        <v/>
      </c>
      <c r="L9" s="53" t="str">
        <f>IF('1b. Kons. jord'!E11&gt;0,'Vann transport'!G9*I9,"")</f>
        <v/>
      </c>
      <c r="M9" s="53" t="str">
        <f>IF('1h. Kons. fisk'!E11&gt;0,'1h. Kons. fisk'!E11,L9)</f>
        <v/>
      </c>
    </row>
    <row r="10" spans="1:13" x14ac:dyDescent="0.2">
      <c r="A10" s="1" t="str">
        <f>IF(Stoff!$B10=0,"-",Stoff!$B10)</f>
        <v>Krom totalt (III + VI)</v>
      </c>
      <c r="B10" s="1">
        <f>IF(ISNUMBER(Stoff!I10),Stoff!I10,IF(ISNUMBER(Stoff!G10),(10^(0.95*Stoff!G10-2.05)+0.82)*0.784*10^-(0.434*((Stoff!G10-1.78)^2)/2.44),"m.d."))</f>
        <v>2E-3</v>
      </c>
      <c r="C10" s="1">
        <f>IF(ISNUMBER(Stoff!J10),Stoff!J10,IF(ISNUMBER(Stoff!G10),10^(0.77*Stoff!G10-1.52)+0.82,"m.d."))</f>
        <v>0.02</v>
      </c>
      <c r="D10" s="53">
        <f>IF(B10="m.d.","",(B10*'1a. Stedsspesifikk'!$D$123 +C10* '1a. Stedsspesifikk'!$D$124)/Fasefordeling!B10)</f>
        <v>9.9999999999999995E-7</v>
      </c>
      <c r="E10" s="53" t="str">
        <f>IF(B10="m.d.","",IF('1b. Kons. jord'!D12&gt;0,'1b. Kons. jord'!D12*D10,""))</f>
        <v/>
      </c>
      <c r="F10" s="53" t="str">
        <f>IF('1g. Kons. grønnsaker'!D12&gt;0,'1g. Kons. grønnsaker'!D12,E10)</f>
        <v/>
      </c>
      <c r="G10" s="53" t="str">
        <f>IF(B10="m.d.","",IF('1b. Kons. jord'!E12&gt;0,'1b. Kons. jord'!E12*D10,""))</f>
        <v/>
      </c>
      <c r="H10" s="53" t="str">
        <f>IF('1g. Kons. grønnsaker'!E12&gt;0,'1g. Kons. grønnsaker'!E12,G10)</f>
        <v/>
      </c>
      <c r="I10" s="207">
        <f>IF(ISNUMBER(Stoff!H10),Stoff!H10,IF(Stoff!C10="organisk",(10^Stoff!G10)*'1a. Stedsspesifikk'!$D$136,"m.d"))</f>
        <v>50</v>
      </c>
      <c r="J10" s="53" t="str">
        <f>IF('1b. Kons. jord'!D12&gt;0,'Vann transport'!F10*I10,"")</f>
        <v/>
      </c>
      <c r="K10" s="53" t="str">
        <f>IF('1h. Kons. fisk'!D12&gt;0,'1h. Kons. fisk'!D12,J10)</f>
        <v/>
      </c>
      <c r="L10" s="53" t="str">
        <f>IF('1b. Kons. jord'!E12&gt;0,'Vann transport'!G10*I10,"")</f>
        <v/>
      </c>
      <c r="M10" s="53" t="str">
        <f>IF('1h. Kons. fisk'!E12&gt;0,'1h. Kons. fisk'!E12,L10)</f>
        <v/>
      </c>
    </row>
    <row r="11" spans="1:13" x14ac:dyDescent="0.2">
      <c r="A11" s="1" t="str">
        <f>IF(Stoff!$B11=0,"-",Stoff!$B11)</f>
        <v>Nikkel</v>
      </c>
      <c r="B11" s="1">
        <f>IF(ISNUMBER(Stoff!I11),Stoff!I11,IF(ISNUMBER(Stoff!G11),(10^(0.95*Stoff!G11-2.05)+0.82)*0.784*10^-(0.434*((Stoff!G11-1.78)^2)/2.44),"m.d."))</f>
        <v>0.1</v>
      </c>
      <c r="C11" s="1">
        <f>IF(ISNUMBER(Stoff!J11),Stoff!J11,IF(ISNUMBER(Stoff!G11),10^(0.77*Stoff!G11-1.52)+0.82,"m.d."))</f>
        <v>7.0000000000000007E-2</v>
      </c>
      <c r="D11" s="53">
        <f>IF(B11="m.d.","",(B11*'1a. Stedsspesifikk'!$D$123 +C11* '1a. Stedsspesifikk'!$D$124)/Fasefordeling!B11)</f>
        <v>1.2007345670292415E-5</v>
      </c>
      <c r="E11" s="53" t="str">
        <f>IF(B11="m.d.","",IF('1b. Kons. jord'!D13&gt;0,'1b. Kons. jord'!D13*D11,""))</f>
        <v/>
      </c>
      <c r="F11" s="53" t="str">
        <f>IF('1g. Kons. grønnsaker'!D13&gt;0,'1g. Kons. grønnsaker'!D13,E11)</f>
        <v/>
      </c>
      <c r="G11" s="53" t="str">
        <f>IF(B11="m.d.","",IF('1b. Kons. jord'!E13&gt;0,'1b. Kons. jord'!E13*D11,""))</f>
        <v/>
      </c>
      <c r="H11" s="53" t="str">
        <f>IF('1g. Kons. grønnsaker'!E13&gt;0,'1g. Kons. grønnsaker'!E13,G11)</f>
        <v/>
      </c>
      <c r="I11" s="207">
        <f>IF(ISNUMBER(Stoff!H11),Stoff!H11,IF(Stoff!C11="organisk",(10^Stoff!G11)*'1a. Stedsspesifikk'!$D$136,"m.d"))</f>
        <v>270</v>
      </c>
      <c r="J11" s="53" t="str">
        <f>IF('1b. Kons. jord'!D13&gt;0,'Vann transport'!F11*I11,"")</f>
        <v/>
      </c>
      <c r="K11" s="53" t="str">
        <f>IF('1h. Kons. fisk'!D13&gt;0,'1h. Kons. fisk'!D13,J11)</f>
        <v/>
      </c>
      <c r="L11" s="53" t="str">
        <f>IF('1b. Kons. jord'!E13&gt;0,'Vann transport'!G11*I11,"")</f>
        <v/>
      </c>
      <c r="M11" s="53" t="str">
        <f>IF('1h. Kons. fisk'!E13&gt;0,'1h. Kons. fisk'!E13,L11)</f>
        <v/>
      </c>
    </row>
    <row r="12" spans="1:13" x14ac:dyDescent="0.2">
      <c r="A12" s="1" t="str">
        <f>IF(Stoff!$B12=0,"-",Stoff!$B12)</f>
        <v>Cyanid fri</v>
      </c>
      <c r="B12" s="1">
        <f>IF(ISNUMBER(Stoff!I12),Stoff!I12,IF(ISNUMBER(Stoff!G12),(10^(0.95*Stoff!G12-2.05)+0.82)*0.784*10^-(0.434*((Stoff!G12-1.78)^2)/2.44),"m.d."))</f>
        <v>0.12</v>
      </c>
      <c r="C12" s="1">
        <f>IF(ISNUMBER(Stoff!J12),Stoff!J12,IF(ISNUMBER(Stoff!G12),10^(0.77*Stoff!G12-1.52)+0.82,"m.d."))</f>
        <v>0.84</v>
      </c>
      <c r="D12" s="53">
        <f>IF(B12="m.d.","",(B12*'1a. Stedsspesifikk'!$D$123 +C12* '1a. Stedsspesifikk'!$D$124)/Fasefordeling!B12)</f>
        <v>17.142857142857142</v>
      </c>
      <c r="E12" s="53" t="str">
        <f>IF(B12="m.d.","",IF('1b. Kons. jord'!D14&gt;0,'1b. Kons. jord'!D14*D12,""))</f>
        <v/>
      </c>
      <c r="F12" s="53" t="str">
        <f>IF('1g. Kons. grønnsaker'!D14&gt;0,'1g. Kons. grønnsaker'!D14,E12)</f>
        <v/>
      </c>
      <c r="G12" s="53" t="str">
        <f>IF(B12="m.d.","",IF('1b. Kons. jord'!E14&gt;0,'1b. Kons. jord'!E14*D12,""))</f>
        <v/>
      </c>
      <c r="H12" s="53" t="str">
        <f>IF('1g. Kons. grønnsaker'!E14&gt;0,'1g. Kons. grønnsaker'!E14,G12)</f>
        <v/>
      </c>
      <c r="I12" s="207">
        <f>IF(ISNUMBER(Stoff!H12),Stoff!H12,IF(Stoff!C12="organisk",(10^Stoff!G12)*'1a. Stedsspesifikk'!$D$136,"m.d"))</f>
        <v>0.12</v>
      </c>
      <c r="J12" s="53" t="str">
        <f>IF('1b. Kons. jord'!D14&gt;0,'Vann transport'!F12*I12,"")</f>
        <v/>
      </c>
      <c r="K12" s="53" t="str">
        <f>IF('1h. Kons. fisk'!D14&gt;0,'1h. Kons. fisk'!D14,J12)</f>
        <v/>
      </c>
      <c r="L12" s="53" t="str">
        <f>IF('1b. Kons. jord'!E14&gt;0,'Vann transport'!G12*I12,"")</f>
        <v/>
      </c>
      <c r="M12" s="53" t="str">
        <f>IF('1h. Kons. fisk'!E14&gt;0,'1h. Kons. fisk'!E14,L12)</f>
        <v/>
      </c>
    </row>
    <row r="13" spans="1:13" x14ac:dyDescent="0.2">
      <c r="A13" s="1" t="str">
        <f>IF(Stoff!$B13=0,"-",Stoff!$B13)</f>
        <v>PCB CAS1336-36-3</v>
      </c>
      <c r="B13" s="1">
        <f>IF(ISNUMBER(Stoff!I13),Stoff!I13,IF(ISNUMBER(Stoff!G13),(10^(0.95*Stoff!G13-2.05)+0.82)*0.784*10^-(0.434*((Stoff!G13-1.78)^2)/2.44),"m.d."))</f>
        <v>200</v>
      </c>
      <c r="C13" s="1">
        <f>IF(ISNUMBER(Stoff!J13),Stoff!J13,IF(ISNUMBER(Stoff!G13),10^(0.77*Stoff!G13-1.52)+0.82,"m.d."))</f>
        <v>200</v>
      </c>
      <c r="D13" s="53">
        <f>IF(B13="m.d.","",(B13*'1a. Stedsspesifikk'!$D$123 +C13* '1a. Stedsspesifikk'!$D$124)/Fasefordeling!B13)</f>
        <v>6.2282206907719566E-2</v>
      </c>
      <c r="E13" s="53" t="str">
        <f>IF(B13="m.d.","",IF('1b. Kons. jord'!D15&gt;0,'1b. Kons. jord'!D15*D13,""))</f>
        <v/>
      </c>
      <c r="F13" s="53" t="str">
        <f>IF('1g. Kons. grønnsaker'!D15&gt;0,'1g. Kons. grønnsaker'!D15,E13)</f>
        <v/>
      </c>
      <c r="G13" s="53" t="str">
        <f>IF(B13="m.d.","",IF('1b. Kons. jord'!E15&gt;0,'1b. Kons. jord'!E15*D13,""))</f>
        <v/>
      </c>
      <c r="H13" s="53" t="str">
        <f>IF('1g. Kons. grønnsaker'!E15&gt;0,'1g. Kons. grønnsaker'!E15,G13)</f>
        <v/>
      </c>
      <c r="I13" s="207">
        <f>IF(ISNUMBER(Stoff!H13),Stoff!H13,IF(Stoff!C13="organisk",(10^Stoff!G13)*'1a. Stedsspesifikk'!$D$136,"m.d"))</f>
        <v>24950</v>
      </c>
      <c r="J13" s="53" t="str">
        <f>IF('1b. Kons. jord'!D15&gt;0,'Vann transport'!F13*I13,"")</f>
        <v/>
      </c>
      <c r="K13" s="53" t="str">
        <f>IF('1h. Kons. fisk'!D15&gt;0,'1h. Kons. fisk'!D15,J13)</f>
        <v/>
      </c>
      <c r="L13" s="53" t="str">
        <f>IF('1b. Kons. jord'!E15&gt;0,'Vann transport'!G13*I13,"")</f>
        <v/>
      </c>
      <c r="M13" s="53" t="str">
        <f>IF('1h. Kons. fisk'!E15&gt;0,'1h. Kons. fisk'!E15,L13)</f>
        <v/>
      </c>
    </row>
    <row r="14" spans="1:13" x14ac:dyDescent="0.2">
      <c r="A14" s="1" t="str">
        <f>IF(Stoff!$B14=0,"-",Stoff!$B14)</f>
        <v>Lindan</v>
      </c>
      <c r="B14" s="1">
        <f>IF(ISNUMBER(Stoff!I14),Stoff!I14,IF(ISNUMBER(Stoff!G14),(10^(0.95*Stoff!G14-2.05)+0.82)*0.784*10^-(0.434*((Stoff!G14-1.78)^2)/2.44),"m.d."))</f>
        <v>0.15</v>
      </c>
      <c r="C14" s="1">
        <f>IF(ISNUMBER(Stoff!J14),Stoff!J14,IF(ISNUMBER(Stoff!G14),10^(0.77*Stoff!G14-1.52)+0.82,"m.d."))</f>
        <v>0.86</v>
      </c>
      <c r="D14" s="53">
        <f>IF(B14="m.d.","",(B14*'1a. Stedsspesifikk'!$D$123 +C14* '1a. Stedsspesifikk'!$D$124)/Fasefordeling!B14)</f>
        <v>1.3593539703903096E-2</v>
      </c>
      <c r="E14" s="53" t="str">
        <f>IF(B14="m.d.","",IF('1b. Kons. jord'!D16&gt;0,'1b. Kons. jord'!D16*D14,""))</f>
        <v/>
      </c>
      <c r="F14" s="53" t="str">
        <f>IF('1g. Kons. grønnsaker'!D16&gt;0,'1g. Kons. grønnsaker'!D16,E14)</f>
        <v/>
      </c>
      <c r="G14" s="53" t="str">
        <f>IF(B14="m.d.","",IF('1b. Kons. jord'!E16&gt;0,'1b. Kons. jord'!E16*D14,""))</f>
        <v/>
      </c>
      <c r="H14" s="53" t="str">
        <f>IF('1g. Kons. grønnsaker'!E16&gt;0,'1g. Kons. grønnsaker'!E16,G14)</f>
        <v/>
      </c>
      <c r="I14" s="207">
        <f>IF(ISNUMBER(Stoff!H14),Stoff!H14,IF(Stoff!C14="organisk",(10^Stoff!G14)*'1a. Stedsspesifikk'!$D$136,"m.d"))</f>
        <v>1300</v>
      </c>
      <c r="J14" s="53" t="str">
        <f>IF('1b. Kons. jord'!D16&gt;0,'Vann transport'!F14*I14,"")</f>
        <v/>
      </c>
      <c r="K14" s="53" t="str">
        <f>IF('1h. Kons. fisk'!D16&gt;0,'1h. Kons. fisk'!D16,J14)</f>
        <v/>
      </c>
      <c r="L14" s="53" t="str">
        <f>IF('1b. Kons. jord'!E16&gt;0,'Vann transport'!G14*I14,"")</f>
        <v/>
      </c>
      <c r="M14" s="53" t="str">
        <f>IF('1h. Kons. fisk'!E16&gt;0,'1h. Kons. fisk'!E16,L14)</f>
        <v/>
      </c>
    </row>
    <row r="15" spans="1:13" x14ac:dyDescent="0.2">
      <c r="A15" s="1" t="str">
        <f>IF(Stoff!$B15=0,"-",Stoff!$B15)</f>
        <v>DDT</v>
      </c>
      <c r="B15" s="1">
        <f>IF(ISNUMBER(Stoff!I15),Stoff!I15,IF(ISNUMBER(Stoff!G15),(10^(0.95*Stoff!G15-2.05)+0.82)*0.784*10^-(0.434*((Stoff!G15-1.78)^2)/2.44),"m.d."))</f>
        <v>0.05</v>
      </c>
      <c r="C15" s="1">
        <f>IF(ISNUMBER(Stoff!J15),Stoff!J15,IF(ISNUMBER(Stoff!G15),10^(0.77*Stoff!G15-1.52)+0.82,"m.d."))</f>
        <v>2E-3</v>
      </c>
      <c r="D15" s="53">
        <f>IF(B15="m.d.","",(B15*'1a. Stedsspesifikk'!$D$123 +C15* '1a. Stedsspesifikk'!$D$124)/Fasefordeling!B15)</f>
        <v>4.1828504098469452E-7</v>
      </c>
      <c r="E15" s="53" t="str">
        <f>IF(B15="m.d.","",IF('1b. Kons. jord'!D17&gt;0,'1b. Kons. jord'!D17*D15,""))</f>
        <v/>
      </c>
      <c r="F15" s="53" t="str">
        <f>IF('1g. Kons. grønnsaker'!D17&gt;0,'1g. Kons. grønnsaker'!D17,E15)</f>
        <v/>
      </c>
      <c r="G15" s="53" t="str">
        <f>IF(B15="m.d.","",IF('1b. Kons. jord'!E17&gt;0,'1b. Kons. jord'!E17*D15,""))</f>
        <v/>
      </c>
      <c r="H15" s="53" t="str">
        <f>IF('1g. Kons. grønnsaker'!E17&gt;0,'1g. Kons. grønnsaker'!E17,G15)</f>
        <v/>
      </c>
      <c r="I15" s="207">
        <f>IF(ISNUMBER(Stoff!H15),Stoff!H15,IF(Stoff!C15="organisk",(10^Stoff!G15)*'1a. Stedsspesifikk'!$D$136,"m.d"))</f>
        <v>30000</v>
      </c>
      <c r="J15" s="53" t="str">
        <f>IF('1b. Kons. jord'!D17&gt;0,'Vann transport'!F15*I15,"")</f>
        <v/>
      </c>
      <c r="K15" s="53" t="str">
        <f>IF('1h. Kons. fisk'!D17&gt;0,'1h. Kons. fisk'!D17,J15)</f>
        <v/>
      </c>
      <c r="L15" s="53" t="str">
        <f>IF('1b. Kons. jord'!E17&gt;0,'Vann transport'!G15*I15,"")</f>
        <v/>
      </c>
      <c r="M15" s="53" t="str">
        <f>IF('1h. Kons. fisk'!E17&gt;0,'1h. Kons. fisk'!E17,L15)</f>
        <v/>
      </c>
    </row>
    <row r="16" spans="1:13" x14ac:dyDescent="0.2">
      <c r="A16" s="1" t="str">
        <f>IF(Stoff!$B16=0,"-",Stoff!$B16)</f>
        <v>Monoklorbensen</v>
      </c>
      <c r="B16" s="1">
        <f>IF(ISNUMBER(Stoff!I16),Stoff!I16,IF(ISNUMBER(Stoff!G16),(10^(0.95*Stoff!G16-2.05)+0.82)*0.784*10^-(0.434*((Stoff!G16-1.78)^2)/2.44),"m.d."))</f>
        <v>2.4700000000000002</v>
      </c>
      <c r="C16" s="1">
        <f>IF(ISNUMBER(Stoff!J16),Stoff!J16,IF(ISNUMBER(Stoff!G16),10^(0.77*Stoff!G16-1.52)+0.82,"m.d."))</f>
        <v>5.89</v>
      </c>
      <c r="D16" s="53">
        <f>IF(B16="m.d.","",(B16*'1a. Stedsspesifikk'!$D$123 +C16* '1a. Stedsspesifikk'!$D$124)/Fasefordeling!B16)</f>
        <v>1.050251256281407</v>
      </c>
      <c r="E16" s="53" t="str">
        <f>IF(B16="m.d.","",IF('1b. Kons. jord'!D18&gt;0,'1b. Kons. jord'!D18*D16,""))</f>
        <v/>
      </c>
      <c r="F16" s="53" t="str">
        <f>IF('1g. Kons. grønnsaker'!D18&gt;0,'1g. Kons. grønnsaker'!D18,E16)</f>
        <v/>
      </c>
      <c r="G16" s="53" t="str">
        <f>IF(B16="m.d.","",IF('1b. Kons. jord'!E18&gt;0,'1b. Kons. jord'!E18*D16,""))</f>
        <v/>
      </c>
      <c r="H16" s="53" t="str">
        <f>IF('1g. Kons. grønnsaker'!E18&gt;0,'1g. Kons. grønnsaker'!E18,G16)</f>
        <v/>
      </c>
      <c r="I16" s="207">
        <f>IF(ISNUMBER(Stoff!H16),Stoff!H16,IF(Stoff!C16="organisk",(10^Stoff!G16)*'1a. Stedsspesifikk'!$D$136,"m.d"))</f>
        <v>57</v>
      </c>
      <c r="J16" s="53" t="str">
        <f>IF('1b. Kons. jord'!D18&gt;0,'Vann transport'!F16*I16,"")</f>
        <v/>
      </c>
      <c r="K16" s="53" t="str">
        <f>IF('1h. Kons. fisk'!D18&gt;0,'1h. Kons. fisk'!D18,J16)</f>
        <v/>
      </c>
      <c r="L16" s="53" t="str">
        <f>IF('1b. Kons. jord'!E18&gt;0,'Vann transport'!G16*I16,"")</f>
        <v/>
      </c>
      <c r="M16" s="53" t="str">
        <f>IF('1h. Kons. fisk'!E18&gt;0,'1h. Kons. fisk'!E18,L16)</f>
        <v/>
      </c>
    </row>
    <row r="17" spans="1:13" x14ac:dyDescent="0.2">
      <c r="A17" s="1" t="str">
        <f>IF(Stoff!$B17=0,"-",Stoff!$B17)</f>
        <v>1,2-diklorbensen</v>
      </c>
      <c r="B17" s="1">
        <f>IF(ISNUMBER(Stoff!I17),Stoff!I17,IF(ISNUMBER(Stoff!G17),(10^(0.95*Stoff!G17-2.05)+0.82)*0.784*10^-(0.434*((Stoff!G17-1.78)^2)/2.44),"m.d."))</f>
        <v>4.37</v>
      </c>
      <c r="C17" s="1">
        <f>IF(ISNUMBER(Stoff!J17),Stoff!J17,IF(ISNUMBER(Stoff!G17),10^(0.77*Stoff!G17-1.52)+0.82,"m.d."))</f>
        <v>14</v>
      </c>
      <c r="D17" s="53">
        <f>IF(B17="m.d.","",(B17*'1a. Stedsspesifikk'!$D$123 +C17* '1a. Stedsspesifikk'!$D$124)/Fasefordeling!B17)</f>
        <v>2.3077889447236184</v>
      </c>
      <c r="E17" s="53" t="str">
        <f>IF(B17="m.d.","",IF('1b. Kons. jord'!D19&gt;0,'1b. Kons. jord'!D19*D17,""))</f>
        <v/>
      </c>
      <c r="F17" s="53" t="str">
        <f>IF('1g. Kons. grønnsaker'!D19&gt;0,'1g. Kons. grønnsaker'!D19,E17)</f>
        <v/>
      </c>
      <c r="G17" s="53" t="str">
        <f>IF(B17="m.d.","",IF('1b. Kons. jord'!E19&gt;0,'1b. Kons. jord'!E19*D17,""))</f>
        <v/>
      </c>
      <c r="H17" s="53" t="str">
        <f>IF('1g. Kons. grønnsaker'!E19&gt;0,'1g. Kons. grønnsaker'!E19,G17)</f>
        <v/>
      </c>
      <c r="I17" s="207">
        <f>IF(ISNUMBER(Stoff!H17),Stoff!H17,IF(Stoff!C17="organisk",(10^Stoff!G17)*'1a. Stedsspesifikk'!$D$136,"m.d"))</f>
        <v>164</v>
      </c>
      <c r="J17" s="53" t="str">
        <f>IF('1b. Kons. jord'!D19&gt;0,'Vann transport'!F17*I17,"")</f>
        <v/>
      </c>
      <c r="K17" s="53" t="str">
        <f>IF('1h. Kons. fisk'!D19&gt;0,'1h. Kons. fisk'!D19,J17)</f>
        <v/>
      </c>
      <c r="L17" s="53" t="str">
        <f>IF('1b. Kons. jord'!E19&gt;0,'Vann transport'!G17*I17,"")</f>
        <v/>
      </c>
      <c r="M17" s="53" t="str">
        <f>IF('1h. Kons. fisk'!E19&gt;0,'1h. Kons. fisk'!E19,L17)</f>
        <v/>
      </c>
    </row>
    <row r="18" spans="1:13" x14ac:dyDescent="0.2">
      <c r="A18" s="1" t="str">
        <f>IF(Stoff!$B18=0,"-",Stoff!$B18)</f>
        <v>1,4-diklorbensen</v>
      </c>
      <c r="B18" s="1">
        <f>IF(ISNUMBER(Stoff!I18),Stoff!I18,IF(ISNUMBER(Stoff!G18),(10^(0.95*Stoff!G18-2.05)+0.82)*0.784*10^-(0.434*((Stoff!G18-1.78)^2)/2.44),"m.d."))</f>
        <v>4.17</v>
      </c>
      <c r="C18" s="1">
        <f>IF(ISNUMBER(Stoff!J18),Stoff!J18,IF(ISNUMBER(Stoff!G18),10^(0.77*Stoff!G18-1.52)+0.82,"m.d."))</f>
        <v>12.7</v>
      </c>
      <c r="D18" s="53">
        <f>IF(B18="m.d.","",(B18*'1a. Stedsspesifikk'!$D$123 +C18* '1a. Stedsspesifikk'!$D$124)/Fasefordeling!B18)</f>
        <v>2.2674731182795695</v>
      </c>
      <c r="E18" s="53" t="str">
        <f>IF(B18="m.d.","",IF('1b. Kons. jord'!D20&gt;0,'1b. Kons. jord'!D20*D18,""))</f>
        <v/>
      </c>
      <c r="F18" s="53" t="str">
        <f>IF('1g. Kons. grønnsaker'!D20&gt;0,'1g. Kons. grønnsaker'!D20,E18)</f>
        <v/>
      </c>
      <c r="G18" s="53" t="str">
        <f>IF(B18="m.d.","",IF('1b. Kons. jord'!E20&gt;0,'1b. Kons. jord'!E20*D18,""))</f>
        <v/>
      </c>
      <c r="H18" s="53" t="str">
        <f>IF('1g. Kons. grønnsaker'!E20&gt;0,'1g. Kons. grønnsaker'!E20,G18)</f>
        <v/>
      </c>
      <c r="I18" s="207">
        <f>IF(ISNUMBER(Stoff!H18),Stoff!H18,IF(Stoff!C18="organisk",(10^Stoff!G18)*'1a. Stedsspesifikk'!$D$136,"m.d"))</f>
        <v>146</v>
      </c>
      <c r="J18" s="53" t="str">
        <f>IF('1b. Kons. jord'!D20&gt;0,'Vann transport'!F18*I18,"")</f>
        <v/>
      </c>
      <c r="K18" s="53" t="str">
        <f>IF('1h. Kons. fisk'!D20&gt;0,'1h. Kons. fisk'!D20,J18)</f>
        <v/>
      </c>
      <c r="L18" s="53" t="str">
        <f>IF('1b. Kons. jord'!E20&gt;0,'Vann transport'!G18*I18,"")</f>
        <v/>
      </c>
      <c r="M18" s="53" t="str">
        <f>IF('1h. Kons. fisk'!E20&gt;0,'1h. Kons. fisk'!E20,L18)</f>
        <v/>
      </c>
    </row>
    <row r="19" spans="1:13" x14ac:dyDescent="0.2">
      <c r="A19" s="1" t="str">
        <f>IF(Stoff!$B19=0,"-",Stoff!$B19)</f>
        <v>1,2,4-triklorbensen</v>
      </c>
      <c r="B19" s="1">
        <f>IF(ISNUMBER(Stoff!I19),Stoff!I19,IF(ISNUMBER(Stoff!G19),(10^(0.95*Stoff!G19-2.05)+0.82)*0.784*10^-(0.434*((Stoff!G19-1.78)^2)/2.44),"m.d."))</f>
        <v>6.04</v>
      </c>
      <c r="C19" s="1">
        <f>IF(ISNUMBER(Stoff!J19),Stoff!J19,IF(ISNUMBER(Stoff!G19),10^(0.77*Stoff!G19-1.52)+0.82,"m.d."))</f>
        <v>40.5</v>
      </c>
      <c r="D19" s="53">
        <f>IF(B19="m.d.","",(B19*'1a. Stedsspesifikk'!$D$123 +C19* '1a. Stedsspesifikk'!$D$124)/Fasefordeling!B19)</f>
        <v>1.6621428571428571</v>
      </c>
      <c r="E19" s="53" t="str">
        <f>IF(B19="m.d.","",IF('1b. Kons. jord'!D21&gt;0,'1b. Kons. jord'!D21*D19,""))</f>
        <v/>
      </c>
      <c r="F19" s="53" t="str">
        <f>IF('1g. Kons. grønnsaker'!D21&gt;0,'1g. Kons. grønnsaker'!D21,E19)</f>
        <v/>
      </c>
      <c r="G19" s="53" t="str">
        <f>IF(B19="m.d.","",IF('1b. Kons. jord'!E21&gt;0,'1b. Kons. jord'!E21*D19,""))</f>
        <v/>
      </c>
      <c r="H19" s="53" t="str">
        <f>IF('1g. Kons. grønnsaker'!E21&gt;0,'1g. Kons. grønnsaker'!E21,G19)</f>
        <v/>
      </c>
      <c r="I19" s="207">
        <f>IF(ISNUMBER(Stoff!H19),Stoff!H19,IF(Stoff!C19="organisk",(10^Stoff!G19)*'1a. Stedsspesifikk'!$D$136,"m.d"))</f>
        <v>1140</v>
      </c>
      <c r="J19" s="53" t="str">
        <f>IF('1b. Kons. jord'!D21&gt;0,'Vann transport'!F19*I19,"")</f>
        <v/>
      </c>
      <c r="K19" s="53" t="str">
        <f>IF('1h. Kons. fisk'!D21&gt;0,'1h. Kons. fisk'!D21,J19)</f>
        <v/>
      </c>
      <c r="L19" s="53" t="str">
        <f>IF('1b. Kons. jord'!E21&gt;0,'Vann transport'!G19*I19,"")</f>
        <v/>
      </c>
      <c r="M19" s="53" t="str">
        <f>IF('1h. Kons. fisk'!E21&gt;0,'1h. Kons. fisk'!E21,L19)</f>
        <v/>
      </c>
    </row>
    <row r="20" spans="1:13" x14ac:dyDescent="0.2">
      <c r="A20" s="1" t="str">
        <f>IF(Stoff!$B20=0,"-",Stoff!$B20)</f>
        <v>1,2,3-triklorbensen</v>
      </c>
      <c r="B20" s="1">
        <f>IF(ISNUMBER(Stoff!I20),Stoff!I20,IF(ISNUMBER(Stoff!G20),(10^(0.95*Stoff!G20-2.05)+0.82)*0.784*10^-(0.434*((Stoff!G20-1.78)^2)/2.44),"m.d."))</f>
        <v>6.04</v>
      </c>
      <c r="C20" s="1">
        <f>IF(ISNUMBER(Stoff!J20),Stoff!J20,IF(ISNUMBER(Stoff!G20),10^(0.77*Stoff!G20-1.52)+0.82,"m.d."))</f>
        <v>40.5</v>
      </c>
      <c r="D20" s="53">
        <f>IF(B20="m.d.","",(B20*'1a. Stedsspesifikk'!$D$123 +C20* '1a. Stedsspesifikk'!$D$124)/Fasefordeling!B20)</f>
        <v>1.6621428571428571</v>
      </c>
      <c r="E20" s="53" t="str">
        <f>IF(B20="m.d.","",IF('1b. Kons. jord'!D22&gt;0,'1b. Kons. jord'!D22*D20,""))</f>
        <v/>
      </c>
      <c r="F20" s="53" t="str">
        <f>IF('1g. Kons. grønnsaker'!D22&gt;0,'1g. Kons. grønnsaker'!D22,E20)</f>
        <v/>
      </c>
      <c r="G20" s="53" t="str">
        <f>IF(B20="m.d.","",IF('1b. Kons. jord'!E22&gt;0,'1b. Kons. jord'!E22*D20,""))</f>
        <v/>
      </c>
      <c r="H20" s="53" t="str">
        <f>IF('1g. Kons. grønnsaker'!E22&gt;0,'1g. Kons. grønnsaker'!E22,G20)</f>
        <v/>
      </c>
      <c r="I20" s="207">
        <f>IF(ISNUMBER(Stoff!H20),Stoff!H20,IF(Stoff!C20="organisk",(10^Stoff!G20)*'1a. Stedsspesifikk'!$D$136,"m.d"))</f>
        <v>1140</v>
      </c>
      <c r="J20" s="53" t="str">
        <f>IF('1b. Kons. jord'!D22&gt;0,'Vann transport'!F20*I20,"")</f>
        <v/>
      </c>
      <c r="K20" s="53" t="str">
        <f>IF('1h. Kons. fisk'!D22&gt;0,'1h. Kons. fisk'!D22,J20)</f>
        <v/>
      </c>
      <c r="L20" s="53" t="str">
        <f>IF('1b. Kons. jord'!E22&gt;0,'Vann transport'!G20*I20,"")</f>
        <v/>
      </c>
      <c r="M20" s="53" t="str">
        <f>IF('1h. Kons. fisk'!E22&gt;0,'1h. Kons. fisk'!E22,L20)</f>
        <v/>
      </c>
    </row>
    <row r="21" spans="1:13" x14ac:dyDescent="0.2">
      <c r="A21" s="1" t="str">
        <f>IF(Stoff!$B21=0,"-",Stoff!$B21)</f>
        <v>1,3,5-triklorbensen</v>
      </c>
      <c r="B21" s="1">
        <f>IF(ISNUMBER(Stoff!I21),Stoff!I21,IF(ISNUMBER(Stoff!G21),(10^(0.95*Stoff!G21-2.05)+0.82)*0.784*10^-(0.434*((Stoff!G21-1.78)^2)/2.44),"m.d."))</f>
        <v>6.04</v>
      </c>
      <c r="C21" s="1">
        <f>IF(ISNUMBER(Stoff!J21),Stoff!J21,IF(ISNUMBER(Stoff!G21),10^(0.77*Stoff!G21-1.52)+0.82,"m.d."))</f>
        <v>40.5</v>
      </c>
      <c r="D21" s="53">
        <f>IF(B21="m.d.","",(B21*'1a. Stedsspesifikk'!$D$123 +C21* '1a. Stedsspesifikk'!$D$124)/Fasefordeling!B21)</f>
        <v>1.6621428571428571</v>
      </c>
      <c r="E21" s="53" t="str">
        <f>IF(B21="m.d.","",IF('1b. Kons. jord'!D23&gt;0,'1b. Kons. jord'!D23*D21,""))</f>
        <v/>
      </c>
      <c r="F21" s="53" t="str">
        <f>IF('1g. Kons. grønnsaker'!D23&gt;0,'1g. Kons. grønnsaker'!D23,E21)</f>
        <v/>
      </c>
      <c r="G21" s="53" t="str">
        <f>IF(B21="m.d.","",IF('1b. Kons. jord'!E23&gt;0,'1b. Kons. jord'!E23*D21,""))</f>
        <v/>
      </c>
      <c r="H21" s="53" t="str">
        <f>IF('1g. Kons. grønnsaker'!E23&gt;0,'1g. Kons. grønnsaker'!E23,G21)</f>
        <v/>
      </c>
      <c r="I21" s="207">
        <f>IF(ISNUMBER(Stoff!H21),Stoff!H21,IF(Stoff!C21="organisk",(10^Stoff!G21)*'1a. Stedsspesifikk'!$D$136,"m.d"))</f>
        <v>1140</v>
      </c>
      <c r="J21" s="53" t="str">
        <f>IF('1b. Kons. jord'!D23&gt;0,'Vann transport'!F21*I21,"")</f>
        <v/>
      </c>
      <c r="K21" s="53" t="str">
        <f>IF('1h. Kons. fisk'!D23&gt;0,'1h. Kons. fisk'!D23,J21)</f>
        <v/>
      </c>
      <c r="L21" s="53" t="str">
        <f>IF('1b. Kons. jord'!E23&gt;0,'Vann transport'!G21*I21,"")</f>
        <v/>
      </c>
      <c r="M21" s="53" t="str">
        <f>IF('1h. Kons. fisk'!E23&gt;0,'1h. Kons. fisk'!E23,L21)</f>
        <v/>
      </c>
    </row>
    <row r="22" spans="1:13" x14ac:dyDescent="0.2">
      <c r="A22" s="1" t="str">
        <f>IF(Stoff!$B22=0,"-",Stoff!$B22)</f>
        <v>1,2,4,5-tetraklorbensen</v>
      </c>
      <c r="B22" s="1">
        <f>IF(ISNUMBER(Stoff!I22),Stoff!I22,IF(ISNUMBER(Stoff!G22),(10^(0.95*Stoff!G22-2.05)+0.82)*0.784*10^-(0.434*((Stoff!G22-1.78)^2)/2.44),"m.d."))</f>
        <v>6.22</v>
      </c>
      <c r="C22" s="1">
        <f>IF(ISNUMBER(Stoff!J22),Stoff!J22,IF(ISNUMBER(Stoff!G22),10^(0.77*Stoff!G22-1.52)+0.82,"m.d."))</f>
        <v>126.4</v>
      </c>
      <c r="D22" s="53">
        <f>IF(B22="m.d.","",(B22*'1a. Stedsspesifikk'!$D$123 +C22* '1a. Stedsspesifikk'!$D$124)/Fasefordeling!B22)</f>
        <v>1.1261888586956521</v>
      </c>
      <c r="E22" s="53" t="str">
        <f>IF(B22="m.d.","",IF('1b. Kons. jord'!D24&gt;0,'1b. Kons. jord'!D24*D22,""))</f>
        <v/>
      </c>
      <c r="F22" s="53" t="str">
        <f>IF('1g. Kons. grønnsaker'!D24&gt;0,'1g. Kons. grønnsaker'!D24,E22)</f>
        <v/>
      </c>
      <c r="G22" s="53" t="str">
        <f>IF(B22="m.d.","",IF('1b. Kons. jord'!E24&gt;0,'1b. Kons. jord'!E24*D22,""))</f>
        <v/>
      </c>
      <c r="H22" s="53" t="str">
        <f>IF('1g. Kons. grønnsaker'!E24&gt;0,'1g. Kons. grønnsaker'!E24,G22)</f>
        <v/>
      </c>
      <c r="I22" s="207">
        <f>IF(ISNUMBER(Stoff!H22),Stoff!H22,IF(Stoff!C22="organisk",(10^Stoff!G22)*'1a. Stedsspesifikk'!$D$136,"m.d"))</f>
        <v>4830</v>
      </c>
      <c r="J22" s="53" t="str">
        <f>IF('1b. Kons. jord'!D24&gt;0,'Vann transport'!F22*I22,"")</f>
        <v/>
      </c>
      <c r="K22" s="53" t="str">
        <f>IF('1h. Kons. fisk'!D24&gt;0,'1h. Kons. fisk'!D24,J22)</f>
        <v/>
      </c>
      <c r="L22" s="53" t="str">
        <f>IF('1b. Kons. jord'!E24&gt;0,'Vann transport'!G22*I22,"")</f>
        <v/>
      </c>
      <c r="M22" s="53" t="str">
        <f>IF('1h. Kons. fisk'!E24&gt;0,'1h. Kons. fisk'!E24,L22)</f>
        <v/>
      </c>
    </row>
    <row r="23" spans="1:13" x14ac:dyDescent="0.2">
      <c r="A23" s="1" t="str">
        <f>IF(Stoff!$B23=0,"-",Stoff!$B23)</f>
        <v>Pentaklorbensen</v>
      </c>
      <c r="B23" s="1">
        <f>IF(ISNUMBER(Stoff!I23),Stoff!I23,IF(ISNUMBER(Stoff!G23),(10^(0.95*Stoff!G23-2.05)+0.82)*0.784*10^-(0.434*((Stoff!G23-1.78)^2)/2.44),"m.d."))</f>
        <v>5.0599999999999996</v>
      </c>
      <c r="C23" s="1">
        <f>IF(ISNUMBER(Stoff!J23),Stoff!J23,IF(ISNUMBER(Stoff!G23),10^(0.77*Stoff!G23-1.52)+0.82,"m.d."))</f>
        <v>306</v>
      </c>
      <c r="D23" s="53">
        <f>IF(B23="m.d.","",(B23*'1a. Stedsspesifikk'!$D$123 +C23* '1a. Stedsspesifikk'!$D$124)/Fasefordeling!B23)</f>
        <v>0.38882499999999998</v>
      </c>
      <c r="E23" s="53" t="str">
        <f>IF(B23="m.d.","",IF('1b. Kons. jord'!D25&gt;0,'1b. Kons. jord'!D25*D23,""))</f>
        <v/>
      </c>
      <c r="F23" s="53" t="str">
        <f>IF('1g. Kons. grønnsaker'!D25&gt;0,'1g. Kons. grønnsaker'!D25,E23)</f>
        <v/>
      </c>
      <c r="G23" s="53" t="str">
        <f>IF(B23="m.d.","",IF('1b. Kons. jord'!E25&gt;0,'1b. Kons. jord'!E25*D23,""))</f>
        <v/>
      </c>
      <c r="H23" s="53" t="str">
        <f>IF('1g. Kons. grønnsaker'!E25&gt;0,'1g. Kons. grønnsaker'!E25,G23)</f>
        <v/>
      </c>
      <c r="I23" s="207">
        <f>IF(ISNUMBER(Stoff!H23),Stoff!H23,IF(Stoff!C23="organisk",(10^Stoff!G23)*'1a. Stedsspesifikk'!$D$136,"m.d"))</f>
        <v>5300</v>
      </c>
      <c r="J23" s="53" t="str">
        <f>IF('1b. Kons. jord'!D25&gt;0,'Vann transport'!F23*I23,"")</f>
        <v/>
      </c>
      <c r="K23" s="53" t="str">
        <f>IF('1h. Kons. fisk'!D25&gt;0,'1h. Kons. fisk'!D25,J23)</f>
        <v/>
      </c>
      <c r="L23" s="53" t="str">
        <f>IF('1b. Kons. jord'!E25&gt;0,'Vann transport'!G23*I23,"")</f>
        <v/>
      </c>
      <c r="M23" s="53" t="str">
        <f>IF('1h. Kons. fisk'!E25&gt;0,'1h. Kons. fisk'!E25,L23)</f>
        <v/>
      </c>
    </row>
    <row r="24" spans="1:13" x14ac:dyDescent="0.2">
      <c r="A24" s="1" t="str">
        <f>IF(Stoff!$B24=0,"-",Stoff!$B24)</f>
        <v>Heksaklorbensen</v>
      </c>
      <c r="B24" s="1">
        <f>IF(ISNUMBER(Stoff!I24),Stoff!I24,IF(ISNUMBER(Stoff!G24),(10^(0.95*Stoff!G24-2.05)+0.82)*0.784*10^-(0.434*((Stoff!G24-1.78)^2)/2.44),"m.d."))</f>
        <v>3.36</v>
      </c>
      <c r="C24" s="1">
        <f>IF(ISNUMBER(Stoff!J24),Stoff!J24,IF(ISNUMBER(Stoff!G24),10^(0.77*Stoff!G24-1.52)+0.82,"m.d."))</f>
        <v>740</v>
      </c>
      <c r="D24" s="53">
        <f>IF(B24="m.d.","",(B24*'1a. Stedsspesifikk'!$D$123 +C24* '1a. Stedsspesifikk'!$D$124)/Fasefordeling!B24)</f>
        <v>0.28590769230769231</v>
      </c>
      <c r="E24" s="53" t="str">
        <f>IF(B24="m.d.","",IF('1b. Kons. jord'!D26&gt;0,'1b. Kons. jord'!D26*D24,""))</f>
        <v/>
      </c>
      <c r="F24" s="53" t="str">
        <f>IF('1g. Kons. grønnsaker'!D26&gt;0,'1g. Kons. grønnsaker'!D26,E24)</f>
        <v/>
      </c>
      <c r="G24" s="53" t="str">
        <f>IF(B24="m.d.","",IF('1b. Kons. jord'!E26&gt;0,'1b. Kons. jord'!E26*D24,""))</f>
        <v/>
      </c>
      <c r="H24" s="53" t="str">
        <f>IF('1g. Kons. grønnsaker'!E26&gt;0,'1g. Kons. grønnsaker'!E26,G24)</f>
        <v/>
      </c>
      <c r="I24" s="207">
        <f>IF(ISNUMBER(Stoff!H24),Stoff!H24,IF(Stoff!C24="organisk",(10^Stoff!G24)*'1a. Stedsspesifikk'!$D$136,"m.d"))</f>
        <v>42000</v>
      </c>
      <c r="J24" s="53" t="str">
        <f>IF('1b. Kons. jord'!D26&gt;0,'Vann transport'!F24*I24,"")</f>
        <v/>
      </c>
      <c r="K24" s="53" t="str">
        <f>IF('1h. Kons. fisk'!D26&gt;0,'1h. Kons. fisk'!D26,J24)</f>
        <v/>
      </c>
      <c r="L24" s="53" t="str">
        <f>IF('1b. Kons. jord'!E26&gt;0,'Vann transport'!G24*I24,"")</f>
        <v/>
      </c>
      <c r="M24" s="53" t="str">
        <f>IF('1h. Kons. fisk'!E26&gt;0,'1h. Kons. fisk'!E26,L24)</f>
        <v/>
      </c>
    </row>
    <row r="25" spans="1:13" x14ac:dyDescent="0.2">
      <c r="A25" s="1" t="str">
        <f>IF(Stoff!$B25=0,"-",Stoff!$B25)</f>
        <v>Diklormetan</v>
      </c>
      <c r="B25" s="1">
        <f>IF(ISNUMBER(Stoff!I25),Stoff!I25,IF(ISNUMBER(Stoff!G25),(10^(0.95*Stoff!G25-2.05)+0.82)*0.784*10^-(0.434*((Stoff!G25-1.78)^2)/2.44),"m.d."))</f>
        <v>0.69</v>
      </c>
      <c r="C25" s="1">
        <f>IF(ISNUMBER(Stoff!J25),Stoff!J25,IF(ISNUMBER(Stoff!G25),10^(0.77*Stoff!G25-1.52)+0.82,"m.d."))</f>
        <v>1.1200000000000001</v>
      </c>
      <c r="D25" s="53">
        <f>IF(B25="m.d.","",(B25*'1a. Stedsspesifikk'!$D$123 +C25* '1a. Stedsspesifikk'!$D$124)/Fasefordeling!B25)</f>
        <v>10.284090909090908</v>
      </c>
      <c r="E25" s="53" t="str">
        <f>IF(B25="m.d.","",IF('1b. Kons. jord'!D27&gt;0,'1b. Kons. jord'!D27*D25,""))</f>
        <v/>
      </c>
      <c r="F25" s="53" t="str">
        <f>IF('1g. Kons. grønnsaker'!D27&gt;0,'1g. Kons. grønnsaker'!D27,E25)</f>
        <v/>
      </c>
      <c r="G25" s="53" t="str">
        <f>IF(B25="m.d.","",IF('1b. Kons. jord'!E27&gt;0,'1b. Kons. jord'!E27*D25,""))</f>
        <v/>
      </c>
      <c r="H25" s="53" t="str">
        <f>IF('1g. Kons. grønnsaker'!E27&gt;0,'1g. Kons. grønnsaker'!E27,G25)</f>
        <v/>
      </c>
      <c r="I25" s="207">
        <f>IF(ISNUMBER(Stoff!H25),Stoff!H25,IF(Stoff!C25="organisk",(10^Stoff!G25)*'1a. Stedsspesifikk'!$D$136,"m.d"))</f>
        <v>2.54</v>
      </c>
      <c r="J25" s="53" t="str">
        <f>IF('1b. Kons. jord'!D27&gt;0,'Vann transport'!F25*I25,"")</f>
        <v/>
      </c>
      <c r="K25" s="53" t="str">
        <f>IF('1h. Kons. fisk'!D27&gt;0,'1h. Kons. fisk'!D27,J25)</f>
        <v/>
      </c>
      <c r="L25" s="53" t="str">
        <f>IF('1b. Kons. jord'!E27&gt;0,'Vann transport'!G25*I25,"")</f>
        <v/>
      </c>
      <c r="M25" s="53" t="str">
        <f>IF('1h. Kons. fisk'!E27&gt;0,'1h. Kons. fisk'!E27,L25)</f>
        <v/>
      </c>
    </row>
    <row r="26" spans="1:13" x14ac:dyDescent="0.2">
      <c r="A26" s="1" t="str">
        <f>IF(Stoff!$B26=0,"-",Stoff!$B26)</f>
        <v>Triklormetan</v>
      </c>
      <c r="B26" s="1">
        <f>IF(ISNUMBER(Stoff!I26),Stoff!I26,IF(ISNUMBER(Stoff!G26),(10^(0.95*Stoff!G26-2.05)+0.82)*0.784*10^-(0.434*((Stoff!G26-1.78)^2)/2.44),"m.d."))</f>
        <v>1.1499999999999999</v>
      </c>
      <c r="C26" s="1">
        <f>IF(ISNUMBER(Stoff!J26),Stoff!J26,IF(ISNUMBER(Stoff!G26),10^(0.77*Stoff!G26-1.52)+0.82,"m.d."))</f>
        <v>1.81</v>
      </c>
      <c r="D26" s="53">
        <f>IF(B26="m.d.","",(B26*'1a. Stedsspesifikk'!$D$123 +C26* '1a. Stedsspesifikk'!$D$124)/Fasefordeling!B26)</f>
        <v>0.79999999999999993</v>
      </c>
      <c r="E26" s="53" t="str">
        <f>IF(B26="m.d.","",IF('1b. Kons. jord'!D28&gt;0,'1b. Kons. jord'!D28*D26,""))</f>
        <v/>
      </c>
      <c r="F26" s="53" t="str">
        <f>IF('1g. Kons. grønnsaker'!D28&gt;0,'1g. Kons. grønnsaker'!D28,E26)</f>
        <v/>
      </c>
      <c r="G26" s="53" t="str">
        <f>IF(B26="m.d.","",IF('1b. Kons. jord'!E28&gt;0,'1b. Kons. jord'!E28*D26,""))</f>
        <v/>
      </c>
      <c r="H26" s="53" t="str">
        <f>IF('1g. Kons. grønnsaker'!E28&gt;0,'1g. Kons. grønnsaker'!E28,G26)</f>
        <v/>
      </c>
      <c r="I26" s="207">
        <f>IF(ISNUMBER(Stoff!H26),Stoff!H26,IF(Stoff!C26="organisk",(10^Stoff!G26)*'1a. Stedsspesifikk'!$D$136,"m.d"))</f>
        <v>13</v>
      </c>
      <c r="J26" s="53" t="str">
        <f>IF('1b. Kons. jord'!D28&gt;0,'Vann transport'!F26*I26,"")</f>
        <v/>
      </c>
      <c r="K26" s="53" t="str">
        <f>IF('1h. Kons. fisk'!D28&gt;0,'1h. Kons. fisk'!D28,J26)</f>
        <v/>
      </c>
      <c r="L26" s="53" t="str">
        <f>IF('1b. Kons. jord'!E28&gt;0,'Vann transport'!G26*I26,"")</f>
        <v/>
      </c>
      <c r="M26" s="53" t="str">
        <f>IF('1h. Kons. fisk'!E28&gt;0,'1h. Kons. fisk'!E28,L26)</f>
        <v/>
      </c>
    </row>
    <row r="27" spans="1:13" x14ac:dyDescent="0.2">
      <c r="A27" s="1" t="str">
        <f>IF(Stoff!$B27=0,"-",Stoff!$B27)</f>
        <v>Trikloreten</v>
      </c>
      <c r="B27" s="1">
        <f>IF(ISNUMBER(Stoff!I27),Stoff!I27,IF(ISNUMBER(Stoff!G27),(10^(0.95*Stoff!G27-2.05)+0.82)*0.784*10^-(0.434*((Stoff!G27-1.78)^2)/2.44),"m.d."))</f>
        <v>1.92</v>
      </c>
      <c r="C27" s="1">
        <f>IF(ISNUMBER(Stoff!J27),Stoff!J27,IF(ISNUMBER(Stoff!G27),10^(0.77*Stoff!G27-1.52)+0.82,"m.d."))</f>
        <v>3.5</v>
      </c>
      <c r="D27" s="53">
        <f>IF(B27="m.d.","",(B27*'1a. Stedsspesifikk'!$D$123 +C27* '1a. Stedsspesifikk'!$D$124)/Fasefordeling!B27)</f>
        <v>1.9219858156028369</v>
      </c>
      <c r="E27" s="53" t="str">
        <f>IF(B27="m.d.","",IF('1b. Kons. jord'!D29&gt;0,'1b. Kons. jord'!D29*D27,""))</f>
        <v/>
      </c>
      <c r="F27" s="53" t="str">
        <f>IF('1g. Kons. grønnsaker'!D29&gt;0,'1g. Kons. grønnsaker'!D29,E27)</f>
        <v/>
      </c>
      <c r="G27" s="53" t="str">
        <f>IF(B27="m.d.","",IF('1b. Kons. jord'!E29&gt;0,'1b. Kons. jord'!E29*D27,""))</f>
        <v/>
      </c>
      <c r="H27" s="53" t="str">
        <f>IF('1g. Kons. grønnsaker'!E29&gt;0,'1g. Kons. grønnsaker'!E29,G27)</f>
        <v/>
      </c>
      <c r="I27" s="207">
        <f>IF(ISNUMBER(Stoff!H27),Stoff!H27,IF(Stoff!C27="organisk",(10^Stoff!G27)*'1a. Stedsspesifikk'!$D$136,"m.d"))</f>
        <v>28</v>
      </c>
      <c r="J27" s="53" t="str">
        <f>IF('1b. Kons. jord'!D29&gt;0,'Vann transport'!F27*I27,"")</f>
        <v/>
      </c>
      <c r="K27" s="53" t="str">
        <f>IF('1h. Kons. fisk'!D29&gt;0,'1h. Kons. fisk'!D29,J27)</f>
        <v/>
      </c>
      <c r="L27" s="53" t="str">
        <f>IF('1b. Kons. jord'!E29&gt;0,'Vann transport'!G27*I27,"")</f>
        <v/>
      </c>
      <c r="M27" s="53" t="str">
        <f>IF('1h. Kons. fisk'!E29&gt;0,'1h. Kons. fisk'!E29,L27)</f>
        <v/>
      </c>
    </row>
    <row r="28" spans="1:13" x14ac:dyDescent="0.2">
      <c r="A28" s="1" t="str">
        <f>IF(Stoff!$B28=0,"-",Stoff!$B28)</f>
        <v>Tetraklormetan</v>
      </c>
      <c r="B28" s="1">
        <f>IF(ISNUMBER(Stoff!I28),Stoff!I28,IF(ISNUMBER(Stoff!G28),(10^(0.95*Stoff!G28-2.05)+0.82)*0.784*10^-(0.434*((Stoff!G28-1.78)^2)/2.44),"m.d."))</f>
        <v>2.6</v>
      </c>
      <c r="C28" s="1">
        <f>IF(ISNUMBER(Stoff!J28),Stoff!J28,IF(ISNUMBER(Stoff!G28),10^(0.77*Stoff!G28-1.52)+0.82,"m.d."))</f>
        <v>5.4</v>
      </c>
      <c r="D28" s="53">
        <f>IF(B28="m.d.","",(B28*'1a. Stedsspesifikk'!$D$123 +C28* '1a. Stedsspesifikk'!$D$124)/Fasefordeling!B28)</f>
        <v>4.756242568370987</v>
      </c>
      <c r="E28" s="53" t="str">
        <f>IF(B28="m.d.","",IF('1b. Kons. jord'!D30&gt;0,'1b. Kons. jord'!D30*D28,""))</f>
        <v/>
      </c>
      <c r="F28" s="53" t="str">
        <f>IF('1g. Kons. grønnsaker'!D30&gt;0,'1g. Kons. grønnsaker'!D30,E28)</f>
        <v/>
      </c>
      <c r="G28" s="53" t="str">
        <f>IF(B28="m.d.","",IF('1b. Kons. jord'!E30&gt;0,'1b. Kons. jord'!E30*D28,""))</f>
        <v/>
      </c>
      <c r="H28" s="53" t="str">
        <f>IF('1g. Kons. grønnsaker'!E30&gt;0,'1g. Kons. grønnsaker'!E30,G28)</f>
        <v/>
      </c>
      <c r="I28" s="207">
        <f>IF(ISNUMBER(Stoff!H28),Stoff!H28,IF(Stoff!C28="organisk",(10^Stoff!G28)*'1a. Stedsspesifikk'!$D$136,"m.d"))</f>
        <v>51</v>
      </c>
      <c r="J28" s="53" t="str">
        <f>IF('1b. Kons. jord'!D30&gt;0,'Vann transport'!F28*I28,"")</f>
        <v/>
      </c>
      <c r="K28" s="53" t="str">
        <f>IF('1h. Kons. fisk'!D30&gt;0,'1h. Kons. fisk'!D30,J28)</f>
        <v/>
      </c>
      <c r="L28" s="53" t="str">
        <f>IF('1b. Kons. jord'!E30&gt;0,'Vann transport'!G28*I28,"")</f>
        <v/>
      </c>
      <c r="M28" s="53" t="str">
        <f>IF('1h. Kons. fisk'!E30&gt;0,'1h. Kons. fisk'!E30,L28)</f>
        <v/>
      </c>
    </row>
    <row r="29" spans="1:13" x14ac:dyDescent="0.2">
      <c r="A29" s="1" t="str">
        <f>IF(Stoff!$B29=0,"-",Stoff!$B29)</f>
        <v>Tetrakloreten</v>
      </c>
      <c r="B29" s="1">
        <f>IF(ISNUMBER(Stoff!I29),Stoff!I29,IF(ISNUMBER(Stoff!G29),(10^(0.95*Stoff!G29-2.05)+0.82)*0.784*10^-(0.434*((Stoff!G29-1.78)^2)/2.44),"m.d."))</f>
        <v>1.92</v>
      </c>
      <c r="C29" s="1">
        <f>IF(ISNUMBER(Stoff!J29),Stoff!J29,IF(ISNUMBER(Stoff!G29),10^(0.77*Stoff!G29-1.52)+0.82,"m.d."))</f>
        <v>3.5</v>
      </c>
      <c r="D29" s="53">
        <f>IF(B29="m.d.","",(B29*'1a. Stedsspesifikk'!$D$123 +C29* '1a. Stedsspesifikk'!$D$124)/Fasefordeling!B29)</f>
        <v>1.9219858156028369</v>
      </c>
      <c r="E29" s="53" t="str">
        <f>IF(B29="m.d.","",IF('1b. Kons. jord'!D31&gt;0,'1b. Kons. jord'!D31*D29,""))</f>
        <v/>
      </c>
      <c r="F29" s="53" t="str">
        <f>IF('1g. Kons. grønnsaker'!D31&gt;0,'1g. Kons. grønnsaker'!D31,E29)</f>
        <v/>
      </c>
      <c r="G29" s="53" t="str">
        <f>IF(B29="m.d.","",IF('1b. Kons. jord'!E31&gt;0,'1b. Kons. jord'!E31*D29,""))</f>
        <v/>
      </c>
      <c r="H29" s="53" t="str">
        <f>IF('1g. Kons. grønnsaker'!E31&gt;0,'1g. Kons. grønnsaker'!E31,G29)</f>
        <v/>
      </c>
      <c r="I29" s="207">
        <f>IF(ISNUMBER(Stoff!H29),Stoff!H29,IF(Stoff!C29="organisk",(10^Stoff!G29)*'1a. Stedsspesifikk'!$D$136,"m.d"))</f>
        <v>28</v>
      </c>
      <c r="J29" s="53" t="str">
        <f>IF('1b. Kons. jord'!D31&gt;0,'Vann transport'!F29*I29,"")</f>
        <v/>
      </c>
      <c r="K29" s="53" t="str">
        <f>IF('1h. Kons. fisk'!D31&gt;0,'1h. Kons. fisk'!D31,J29)</f>
        <v/>
      </c>
      <c r="L29" s="53" t="str">
        <f>IF('1b. Kons. jord'!E31&gt;0,'Vann transport'!G29*I29,"")</f>
        <v/>
      </c>
      <c r="M29" s="53" t="str">
        <f>IF('1h. Kons. fisk'!E31&gt;0,'1h. Kons. fisk'!E31,L29)</f>
        <v/>
      </c>
    </row>
    <row r="30" spans="1:13" x14ac:dyDescent="0.2">
      <c r="A30" s="1" t="str">
        <f>IF(Stoff!$B30=0,"-",Stoff!$B30)</f>
        <v>1,2-dikloretan</v>
      </c>
      <c r="B30" s="1">
        <f>IF(ISNUMBER(Stoff!I30),Stoff!I30,IF(ISNUMBER(Stoff!G30),(10^(0.95*Stoff!G30-2.05)+0.82)*0.784*10^-(0.434*((Stoff!G30-1.78)^2)/2.44),"m.d."))</f>
        <v>0.77</v>
      </c>
      <c r="C30" s="1">
        <f>IF(ISNUMBER(Stoff!J30),Stoff!J30,IF(ISNUMBER(Stoff!G30),10^(0.77*Stoff!G30-1.52)+0.82,"m.d."))</f>
        <v>1.21</v>
      </c>
      <c r="D30" s="53">
        <f>IF(B30="m.d.","",(B30*'1a. Stedsspesifikk'!$D$123 +C30* '1a. Stedsspesifikk'!$D$124)/Fasefordeling!B30)</f>
        <v>0.85344827586206906</v>
      </c>
      <c r="E30" s="53" t="str">
        <f>IF(B30="m.d.","",IF('1b. Kons. jord'!D32&gt;0,'1b. Kons. jord'!D32*D30,""))</f>
        <v/>
      </c>
      <c r="F30" s="53" t="str">
        <f>IF('1g. Kons. grønnsaker'!D32&gt;0,'1g. Kons. grønnsaker'!D32,E30)</f>
        <v/>
      </c>
      <c r="G30" s="53" t="str">
        <f>IF(B30="m.d.","",IF('1b. Kons. jord'!E32&gt;0,'1b. Kons. jord'!E32*D30,""))</f>
        <v/>
      </c>
      <c r="H30" s="53" t="str">
        <f>IF('1g. Kons. grønnsaker'!E32&gt;0,'1g. Kons. grønnsaker'!E32,G30)</f>
        <v/>
      </c>
      <c r="I30" s="207">
        <f>IF(ISNUMBER(Stoff!H30),Stoff!H30,IF(Stoff!C30="organisk",(10^Stoff!G30)*'1a. Stedsspesifikk'!$D$136,"m.d"))</f>
        <v>2</v>
      </c>
      <c r="J30" s="53" t="str">
        <f>IF('1b. Kons. jord'!D32&gt;0,'Vann transport'!F30*I30,"")</f>
        <v/>
      </c>
      <c r="K30" s="53" t="str">
        <f>IF('1h. Kons. fisk'!D32&gt;0,'1h. Kons. fisk'!D32,J30)</f>
        <v/>
      </c>
      <c r="L30" s="53" t="str">
        <f>IF('1b. Kons. jord'!E32&gt;0,'Vann transport'!G30*I30,"")</f>
        <v/>
      </c>
      <c r="M30" s="53" t="str">
        <f>IF('1h. Kons. fisk'!E32&gt;0,'1h. Kons. fisk'!E32,L30)</f>
        <v/>
      </c>
    </row>
    <row r="31" spans="1:13" x14ac:dyDescent="0.2">
      <c r="A31" s="1" t="str">
        <f>IF(Stoff!$B31=0,"-",Stoff!$B31)</f>
        <v>1,2-dibrometan</v>
      </c>
      <c r="B31" s="1">
        <f>IF(ISNUMBER(Stoff!I31),Stoff!I31,IF(ISNUMBER(Stoff!G31),(10^(0.95*Stoff!G31-2.05)+0.82)*0.784*10^-(0.434*((Stoff!G31-1.78)^2)/2.44),"m.d."))</f>
        <v>1.1399999999999999</v>
      </c>
      <c r="C31" s="1">
        <f>IF(ISNUMBER(Stoff!J31),Stoff!J31,IF(ISNUMBER(Stoff!G31),10^(0.77*Stoff!G31-1.52)+0.82,"m.d."))</f>
        <v>1.8</v>
      </c>
      <c r="D31" s="53">
        <f>IF(B31="m.d.","",(B31*'1a. Stedsspesifikk'!$D$123 +C31* '1a. Stedsspesifikk'!$D$124)/Fasefordeling!B31)</f>
        <v>3.6117936117936114</v>
      </c>
      <c r="E31" s="53" t="str">
        <f>IF(B31="m.d.","",IF('1b. Kons. jord'!D33&gt;0,'1b. Kons. jord'!D33*D31,""))</f>
        <v/>
      </c>
      <c r="F31" s="53" t="str">
        <f>IF('1g. Kons. grønnsaker'!D33&gt;0,'1g. Kons. grønnsaker'!D33,E31)</f>
        <v/>
      </c>
      <c r="G31" s="53" t="str">
        <f>IF(B31="m.d.","",IF('1b. Kons. jord'!E33&gt;0,'1b. Kons. jord'!E33*D31,""))</f>
        <v/>
      </c>
      <c r="H31" s="53" t="str">
        <f>IF('1g. Kons. grønnsaker'!E33&gt;0,'1g. Kons. grønnsaker'!E33,G31)</f>
        <v/>
      </c>
      <c r="I31" s="207">
        <f>IF(ISNUMBER(Stoff!H31),Stoff!H31,IF(Stoff!C31="organisk",(10^Stoff!G31)*'1a. Stedsspesifikk'!$D$136,"m.d"))</f>
        <v>9.1999999999999993</v>
      </c>
      <c r="J31" s="53" t="str">
        <f>IF('1b. Kons. jord'!D33&gt;0,'Vann transport'!F31*I31,"")</f>
        <v/>
      </c>
      <c r="K31" s="53" t="str">
        <f>IF('1h. Kons. fisk'!D33&gt;0,'1h. Kons. fisk'!D33,J31)</f>
        <v/>
      </c>
      <c r="L31" s="53" t="str">
        <f>IF('1b. Kons. jord'!E33&gt;0,'Vann transport'!G31*I31,"")</f>
        <v/>
      </c>
      <c r="M31" s="53" t="str">
        <f>IF('1h. Kons. fisk'!E33&gt;0,'1h. Kons. fisk'!E33,L31)</f>
        <v/>
      </c>
    </row>
    <row r="32" spans="1:13" x14ac:dyDescent="0.2">
      <c r="A32" s="1" t="str">
        <f>IF(Stoff!$B32=0,"-",Stoff!$B32)</f>
        <v>1,1,1-trikloretan</v>
      </c>
      <c r="B32" s="1">
        <f>IF(ISNUMBER(Stoff!I32),Stoff!I32,IF(ISNUMBER(Stoff!G32),(10^(0.95*Stoff!G32-2.05)+0.82)*0.784*10^-(0.434*((Stoff!G32-1.78)^2)/2.44),"m.d."))</f>
        <v>1.86</v>
      </c>
      <c r="C32" s="1">
        <f>IF(ISNUMBER(Stoff!J32),Stoff!J32,IF(ISNUMBER(Stoff!G32),10^(0.77*Stoff!G32-1.52)+0.82,"m.d."))</f>
        <v>3.36</v>
      </c>
      <c r="D32" s="53">
        <f>IF(B32="m.d.","",(B32*'1a. Stedsspesifikk'!$D$123 +C32* '1a. Stedsspesifikk'!$D$124)/Fasefordeling!B32)</f>
        <v>2.3727272727272726</v>
      </c>
      <c r="E32" s="53" t="str">
        <f>IF(B32="m.d.","",IF('1b. Kons. jord'!D34&gt;0,'1b. Kons. jord'!D34*D32,""))</f>
        <v/>
      </c>
      <c r="F32" s="53" t="str">
        <f>IF('1g. Kons. grønnsaker'!D34&gt;0,'1g. Kons. grønnsaker'!D34,E32)</f>
        <v/>
      </c>
      <c r="G32" s="53" t="str">
        <f>IF(B32="m.d.","",IF('1b. Kons. jord'!E34&gt;0,'1b. Kons. jord'!E34*D32,""))</f>
        <v/>
      </c>
      <c r="H32" s="53" t="str">
        <f>IF('1g. Kons. grønnsaker'!E34&gt;0,'1g. Kons. grønnsaker'!E34,G32)</f>
        <v/>
      </c>
      <c r="I32" s="207">
        <f>IF(ISNUMBER(Stoff!H32),Stoff!H32,IF(Stoff!C32="organisk",(10^Stoff!G32)*'1a. Stedsspesifikk'!$D$136,"m.d"))</f>
        <v>27</v>
      </c>
      <c r="J32" s="53" t="str">
        <f>IF('1b. Kons. jord'!D34&gt;0,'Vann transport'!F32*I32,"")</f>
        <v/>
      </c>
      <c r="K32" s="53" t="str">
        <f>IF('1h. Kons. fisk'!D34&gt;0,'1h. Kons. fisk'!D34,J32)</f>
        <v/>
      </c>
      <c r="L32" s="53" t="str">
        <f>IF('1b. Kons. jord'!E34&gt;0,'Vann transport'!G32*I32,"")</f>
        <v/>
      </c>
      <c r="M32" s="53" t="str">
        <f>IF('1h. Kons. fisk'!E34&gt;0,'1h. Kons. fisk'!E34,L32)</f>
        <v/>
      </c>
    </row>
    <row r="33" spans="1:13" x14ac:dyDescent="0.2">
      <c r="A33" s="1" t="str">
        <f>IF(Stoff!$B33=0,"-",Stoff!$B33)</f>
        <v>1,1,2-trikloretan</v>
      </c>
      <c r="B33" s="1">
        <f>IF(ISNUMBER(Stoff!I33),Stoff!I33,IF(ISNUMBER(Stoff!G33),(10^(0.95*Stoff!G33-2.05)+0.82)*0.784*10^-(0.434*((Stoff!G33-1.78)^2)/2.44),"m.d."))</f>
        <v>1.49</v>
      </c>
      <c r="C33" s="1">
        <f>IF(ISNUMBER(Stoff!J33),Stoff!J33,IF(ISNUMBER(Stoff!G33),10^(0.77*Stoff!G33-1.52)+0.82,"m.d."))</f>
        <v>2.5099999999999998</v>
      </c>
      <c r="D33" s="53">
        <f>IF(B33="m.d.","",(B33*'1a. Stedsspesifikk'!$D$123 +C33* '1a. Stedsspesifikk'!$D$124)/Fasefordeling!B33)</f>
        <v>2.5</v>
      </c>
      <c r="E33" s="53" t="str">
        <f>IF(B33="m.d.","",IF('1b. Kons. jord'!D35&gt;0,'1b. Kons. jord'!D35*D33,""))</f>
        <v/>
      </c>
      <c r="F33" s="53" t="str">
        <f>IF('1g. Kons. grønnsaker'!D35&gt;0,'1g. Kons. grønnsaker'!D35,E33)</f>
        <v/>
      </c>
      <c r="G33" s="53" t="str">
        <f>IF(B33="m.d.","",IF('1b. Kons. jord'!E35&gt;0,'1b. Kons. jord'!E35*D33,""))</f>
        <v/>
      </c>
      <c r="H33" s="53" t="str">
        <f>IF('1g. Kons. grønnsaker'!E35&gt;0,'1g. Kons. grønnsaker'!E35,G33)</f>
        <v/>
      </c>
      <c r="I33" s="207">
        <f>IF(ISNUMBER(Stoff!H33),Stoff!H33,IF(Stoff!C33="organisk",(10^Stoff!G33)*'1a. Stedsspesifikk'!$D$136,"m.d"))</f>
        <v>17</v>
      </c>
      <c r="J33" s="53" t="str">
        <f>IF('1b. Kons. jord'!D35&gt;0,'Vann transport'!F33*I33,"")</f>
        <v/>
      </c>
      <c r="K33" s="53" t="str">
        <f>IF('1h. Kons. fisk'!D35&gt;0,'1h. Kons. fisk'!D35,J33)</f>
        <v/>
      </c>
      <c r="L33" s="53" t="str">
        <f>IF('1b. Kons. jord'!E35&gt;0,'Vann transport'!G33*I33,"")</f>
        <v/>
      </c>
      <c r="M33" s="53" t="str">
        <f>IF('1h. Kons. fisk'!E35&gt;0,'1h. Kons. fisk'!E35,L33)</f>
        <v/>
      </c>
    </row>
    <row r="34" spans="1:13" x14ac:dyDescent="0.2">
      <c r="A34" s="1" t="str">
        <f>IF(Stoff!$B34=0,"-",Stoff!$B34)</f>
        <v>Fenol</v>
      </c>
      <c r="B34" s="1">
        <f>IF(ISNUMBER(Stoff!I34),Stoff!I34,IF(ISNUMBER(Stoff!G34),(10^(0.95*Stoff!G34-2.05)+0.82)*0.784*10^-(0.434*((Stoff!G34-1.78)^2)/2.44),"m.d."))</f>
        <v>0.79</v>
      </c>
      <c r="C34" s="1">
        <f>IF(ISNUMBER(Stoff!J34),Stoff!J34,IF(ISNUMBER(Stoff!G34),10^(0.77*Stoff!G34-1.52)+0.82,"m.d."))</f>
        <v>1.23</v>
      </c>
      <c r="D34" s="53">
        <f>IF(B34="m.d.","",(B34*'1a. Stedsspesifikk'!$D$123 +C34* '1a. Stedsspesifikk'!$D$124)/Fasefordeling!B34)</f>
        <v>3.3666666666666667</v>
      </c>
      <c r="E34" s="53" t="str">
        <f>IF(B34="m.d.","",IF('1b. Kons. jord'!D36&gt;0,'1b. Kons. jord'!D36*D34,""))</f>
        <v/>
      </c>
      <c r="F34" s="53" t="str">
        <f>IF('1g. Kons. grønnsaker'!D36&gt;0,'1g. Kons. grønnsaker'!D36,E34)</f>
        <v/>
      </c>
      <c r="G34" s="53" t="str">
        <f>IF(B34="m.d.","",IF('1b. Kons. jord'!E36&gt;0,'1b. Kons. jord'!E36*D34,""))</f>
        <v/>
      </c>
      <c r="H34" s="53" t="str">
        <f>IF('1g. Kons. grønnsaker'!E36&gt;0,'1g. Kons. grønnsaker'!E36,G34)</f>
        <v/>
      </c>
      <c r="I34" s="207">
        <f>IF(ISNUMBER(Stoff!H34),Stoff!H34,IF(Stoff!C34="organisk",(10^Stoff!G34)*'1a. Stedsspesifikk'!$D$136,"m.d"))</f>
        <v>3.5</v>
      </c>
      <c r="J34" s="53" t="str">
        <f>IF('1b. Kons. jord'!D36&gt;0,'Vann transport'!F34*I34,"")</f>
        <v/>
      </c>
      <c r="K34" s="53" t="str">
        <f>IF('1h. Kons. fisk'!D36&gt;0,'1h. Kons. fisk'!D36,J34)</f>
        <v/>
      </c>
      <c r="L34" s="53" t="str">
        <f>IF('1b. Kons. jord'!E36&gt;0,'Vann transport'!G34*I34,"")</f>
        <v/>
      </c>
      <c r="M34" s="53" t="str">
        <f>IF('1h. Kons. fisk'!E36&gt;0,'1h. Kons. fisk'!E36,L34)</f>
        <v/>
      </c>
    </row>
    <row r="35" spans="1:13" x14ac:dyDescent="0.2">
      <c r="A35" s="1" t="str">
        <f>IF(Stoff!$B35=0,"-",Stoff!$B35)</f>
        <v>Sum mono,di,tri,tetra</v>
      </c>
      <c r="B35" s="1">
        <f>IF(ISNUMBER(Stoff!I35),Stoff!I35,IF(ISNUMBER(Stoff!G35),(10^(0.95*Stoff!G35-2.05)+0.82)*0.784*10^-(0.434*((Stoff!G35-1.78)^2)/2.44),"m.d."))</f>
        <v>5.2</v>
      </c>
      <c r="C35" s="1">
        <f>IF(ISNUMBER(Stoff!J35),Stoff!J35,IF(ISNUMBER(Stoff!G35),10^(0.77*Stoff!G35-1.52)+0.82,"m.d."))</f>
        <v>22.2</v>
      </c>
      <c r="D35" s="53">
        <f>IF(B35="m.d.","",(B35*'1a. Stedsspesifikk'!$D$123 +C35* '1a. Stedsspesifikk'!$D$124)/Fasefordeling!B35)</f>
        <v>45.666666666666664</v>
      </c>
      <c r="E35" s="53" t="str">
        <f>IF(B35="m.d.","",IF('1b. Kons. jord'!D37&gt;0,'1b. Kons. jord'!D37*D35,""))</f>
        <v/>
      </c>
      <c r="F35" s="53" t="str">
        <f>IF('1g. Kons. grønnsaker'!D37&gt;0,'1g. Kons. grønnsaker'!D37,E35)</f>
        <v/>
      </c>
      <c r="G35" s="53" t="str">
        <f>IF(B35="m.d.","",IF('1b. Kons. jord'!E37&gt;0,'1b. Kons. jord'!E37*D35,""))</f>
        <v/>
      </c>
      <c r="H35" s="53" t="str">
        <f>IF('1g. Kons. grønnsaker'!E37&gt;0,'1g. Kons. grønnsaker'!E37,G35)</f>
        <v/>
      </c>
      <c r="I35" s="207">
        <f>IF(ISNUMBER(Stoff!H35),Stoff!H35,IF(Stoff!C35="organisk",(10^Stoff!G35)*'1a. Stedsspesifikk'!$D$136,"m.d"))</f>
        <v>279</v>
      </c>
      <c r="J35" s="53" t="str">
        <f>IF('1b. Kons. jord'!D37&gt;0,'Vann transport'!F35*I35,"")</f>
        <v/>
      </c>
      <c r="K35" s="53" t="str">
        <f>IF('1h. Kons. fisk'!D37&gt;0,'1h. Kons. fisk'!D37,J35)</f>
        <v/>
      </c>
      <c r="L35" s="53" t="str">
        <f>IF('1b. Kons. jord'!E37&gt;0,'Vann transport'!G35*I35,"")</f>
        <v/>
      </c>
      <c r="M35" s="53" t="str">
        <f>IF('1h. Kons. fisk'!E37&gt;0,'1h. Kons. fisk'!E37,L35)</f>
        <v/>
      </c>
    </row>
    <row r="36" spans="1:13" x14ac:dyDescent="0.2">
      <c r="A36" s="1" t="str">
        <f>IF(Stoff!$B36=0,"-",Stoff!$B36)</f>
        <v>Pentaklorfenol</v>
      </c>
      <c r="B36" s="1">
        <f>IF(ISNUMBER(Stoff!I36),Stoff!I36,IF(ISNUMBER(Stoff!G36),(10^(0.95*Stoff!G36-2.05)+0.82)*0.784*10^-(0.434*((Stoff!G36-1.78)^2)/2.44),"m.d."))</f>
        <v>3.04</v>
      </c>
      <c r="C36" s="1">
        <f>IF(ISNUMBER(Stoff!J36),Stoff!J36,IF(ISNUMBER(Stoff!G36),10^(0.77*Stoff!G36-1.52)+0.82,"m.d."))</f>
        <v>247</v>
      </c>
      <c r="D36" s="53">
        <f>IF(B36="m.d.","",(B36*'1a. Stedsspesifikk'!$D$123 +C36* '1a. Stedsspesifikk'!$D$124)/Fasefordeling!B36)</f>
        <v>3.6770588235294115</v>
      </c>
      <c r="E36" s="53" t="str">
        <f>IF(B36="m.d.","",IF('1b. Kons. jord'!D38&gt;0,'1b. Kons. jord'!D38*D36,""))</f>
        <v/>
      </c>
      <c r="F36" s="53" t="str">
        <f>IF('1g. Kons. grønnsaker'!D38&gt;0,'1g. Kons. grønnsaker'!D38,E36)</f>
        <v/>
      </c>
      <c r="G36" s="53" t="str">
        <f>IF(B36="m.d.","",IF('1b. Kons. jord'!E38&gt;0,'1b. Kons. jord'!E38*D36,""))</f>
        <v/>
      </c>
      <c r="H36" s="53" t="str">
        <f>IF('1g. Kons. grønnsaker'!E38&gt;0,'1g. Kons. grønnsaker'!E38,G36)</f>
        <v/>
      </c>
      <c r="I36" s="207">
        <f>IF(ISNUMBER(Stoff!H36),Stoff!H36,IF(Stoff!C36="organisk",(10^Stoff!G36)*'1a. Stedsspesifikk'!$D$136,"m.d"))</f>
        <v>770</v>
      </c>
      <c r="J36" s="53" t="str">
        <f>IF('1b. Kons. jord'!D38&gt;0,'Vann transport'!F36*I36,"")</f>
        <v/>
      </c>
      <c r="K36" s="53" t="str">
        <f>IF('1h. Kons. fisk'!D38&gt;0,'1h. Kons. fisk'!D38,J36)</f>
        <v/>
      </c>
      <c r="L36" s="53" t="str">
        <f>IF('1b. Kons. jord'!E38&gt;0,'Vann transport'!G36*I36,"")</f>
        <v/>
      </c>
      <c r="M36" s="53" t="str">
        <f>IF('1h. Kons. fisk'!E38&gt;0,'1h. Kons. fisk'!E38,L36)</f>
        <v/>
      </c>
    </row>
    <row r="37" spans="1:13" x14ac:dyDescent="0.2">
      <c r="A37" s="1" t="str">
        <f>IF(Stoff!$B37=0,"-",Stoff!$B37)</f>
        <v>PAH totalt</v>
      </c>
      <c r="B37" s="1">
        <f>IF(ISNUMBER(Stoff!I37),Stoff!I37,IF(ISNUMBER(Stoff!G37),(10^(0.95*Stoff!G37-2.05)+0.82)*0.784*10^-(0.434*((Stoff!G37-1.78)^2)/2.44),"m.d."))</f>
        <v>5.73</v>
      </c>
      <c r="C37" s="1">
        <f>IF(ISNUMBER(Stoff!J37),Stoff!J37,IF(ISNUMBER(Stoff!G37),10^(0.77*Stoff!G37-1.52)+0.82,"m.d."))</f>
        <v>200</v>
      </c>
      <c r="D37" s="53">
        <f>IF(B37="m.d.","",(B37*'1a. Stedsspesifikk'!$D$123 +C37* '1a. Stedsspesifikk'!$D$124)/Fasefordeling!B37)</f>
        <v>0.17469091773656678</v>
      </c>
      <c r="E37" s="53" t="str">
        <f>IF(B37="m.d.","",IF('1b. Kons. jord'!D39&gt;0,'1b. Kons. jord'!D39*D37,""))</f>
        <v/>
      </c>
      <c r="F37" s="53" t="str">
        <f>IF('1g. Kons. grønnsaker'!D39&gt;0,'1g. Kons. grønnsaker'!D39,E37)</f>
        <v/>
      </c>
      <c r="G37" s="53" t="str">
        <f>IF(B37="m.d.","",IF('1b. Kons. jord'!E39&gt;0,'1b. Kons. jord'!E39*D37,""))</f>
        <v/>
      </c>
      <c r="H37" s="53" t="str">
        <f>IF('1g. Kons. grønnsaker'!E39&gt;0,'1g. Kons. grønnsaker'!E39,G37)</f>
        <v/>
      </c>
      <c r="I37" s="207">
        <f>IF(ISNUMBER(Stoff!H37),Stoff!H37,IF(Stoff!C37="organisk",(10^Stoff!G37)*'1a. Stedsspesifikk'!$D$136,"m.d"))</f>
        <v>88157</v>
      </c>
      <c r="J37" s="53" t="str">
        <f>IF('1b. Kons. jord'!D39&gt;0,'Vann transport'!F37*I37,"")</f>
        <v/>
      </c>
      <c r="K37" s="53" t="str">
        <f>IF('1h. Kons. fisk'!D39&gt;0,'1h. Kons. fisk'!D39,J37)</f>
        <v/>
      </c>
      <c r="L37" s="53" t="str">
        <f>IF('1b. Kons. jord'!E39&gt;0,'Vann transport'!G37*I37,"")</f>
        <v/>
      </c>
      <c r="M37" s="53" t="str">
        <f>IF('1h. Kons. fisk'!E39&gt;0,'1h. Kons. fisk'!E39,L37)</f>
        <v/>
      </c>
    </row>
    <row r="38" spans="1:13" ht="12.75" customHeight="1" x14ac:dyDescent="0.2">
      <c r="A38" s="1" t="str">
        <f>IF(Stoff!$B38=0,"-",Stoff!$B38)</f>
        <v>Naftalen</v>
      </c>
      <c r="B38" s="1">
        <f>IF(ISNUMBER(Stoff!I38),Stoff!I38,IF(ISNUMBER(Stoff!G38),(10^(0.95*Stoff!G38-2.05)+0.82)*0.784*10^-(0.434*((Stoff!G38-1.78)^2)/2.44),"m.d."))</f>
        <v>3.95</v>
      </c>
      <c r="C38" s="1">
        <f>IF(ISNUMBER(Stoff!J38),Stoff!J38,IF(ISNUMBER(Stoff!G38),10^(0.77*Stoff!G38-1.52)+0.82,"m.d."))</f>
        <v>11.3</v>
      </c>
      <c r="D38" s="53">
        <f>IF(B38="m.d.","",(B38*'1a. Stedsspesifikk'!$D$123 +C38* '1a. Stedsspesifikk'!$D$124)/Fasefordeling!B38)</f>
        <v>0.5652335063009637</v>
      </c>
      <c r="E38" s="53" t="str">
        <f>IF(B38="m.d.","",IF('1b. Kons. jord'!D40&gt;0,'1b. Kons. jord'!D40*D38,""))</f>
        <v/>
      </c>
      <c r="F38" s="53" t="str">
        <f>IF('1g. Kons. grønnsaker'!D40&gt;0,'1g. Kons. grønnsaker'!D40,E38)</f>
        <v/>
      </c>
      <c r="G38" s="53" t="str">
        <f>IF(B38="m.d.","",IF('1b. Kons. jord'!E40&gt;0,'1b. Kons. jord'!E40*D38,""))</f>
        <v/>
      </c>
      <c r="H38" s="53" t="str">
        <f>IF('1g. Kons. grønnsaker'!E40&gt;0,'1g. Kons. grønnsaker'!E40,G38)</f>
        <v/>
      </c>
      <c r="I38" s="207">
        <f>IF(ISNUMBER(Stoff!H38),Stoff!H38,IF(Stoff!C38="organisk",(10^Stoff!G38)*'1a. Stedsspesifikk'!$D$136,"m.d"))</f>
        <v>515</v>
      </c>
      <c r="J38" s="53" t="str">
        <f>IF('1b. Kons. jord'!D40&gt;0,'Vann transport'!F38*I38,"")</f>
        <v/>
      </c>
      <c r="K38" s="53" t="str">
        <f>IF('1h. Kons. fisk'!D40&gt;0,'1h. Kons. fisk'!D40,J38)</f>
        <v/>
      </c>
      <c r="L38" s="53" t="str">
        <f>IF('1b. Kons. jord'!E40&gt;0,'Vann transport'!G38*I38,"")</f>
        <v/>
      </c>
      <c r="M38" s="53" t="str">
        <f>IF('1h. Kons. fisk'!E40&gt;0,'1h. Kons. fisk'!E40,L38)</f>
        <v/>
      </c>
    </row>
    <row r="39" spans="1:13" x14ac:dyDescent="0.2">
      <c r="A39" s="1" t="str">
        <f>IF(Stoff!$B39=0,"-",Stoff!$B39)</f>
        <v>Acenaftalen</v>
      </c>
      <c r="B39" s="1">
        <f>IF(ISNUMBER(Stoff!I39),Stoff!I39,IF(ISNUMBER(Stoff!G39),(10^(0.95*Stoff!G39-2.05)+0.82)*0.784*10^-(0.434*((Stoff!G39-1.78)^2)/2.44),"m.d."))</f>
        <v>4.74</v>
      </c>
      <c r="C39" s="1">
        <f>IF(ISNUMBER(Stoff!J39),Stoff!J39,IF(ISNUMBER(Stoff!G39),10^(0.77*Stoff!G39-1.52)+0.82,"m.d."))</f>
        <v>17.2</v>
      </c>
      <c r="D39" s="53">
        <f>IF(B39="m.d.","",(B39*'1a. Stedsspesifikk'!$D$123 +C39* '1a. Stedsspesifikk'!$D$124)/Fasefordeling!B39)</f>
        <v>0.42684824902723734</v>
      </c>
      <c r="E39" s="53" t="str">
        <f>IF(B39="m.d.","",IF('1b. Kons. jord'!D41&gt;0,'1b. Kons. jord'!D41*D39,""))</f>
        <v/>
      </c>
      <c r="F39" s="53" t="str">
        <f>IF('1g. Kons. grønnsaker'!D41&gt;0,'1g. Kons. grønnsaker'!D41,E39)</f>
        <v/>
      </c>
      <c r="G39" s="53" t="str">
        <f>IF(B39="m.d.","",IF('1b. Kons. jord'!E41&gt;0,'1b. Kons. jord'!E41*D39,""))</f>
        <v/>
      </c>
      <c r="H39" s="53" t="str">
        <f>IF('1g. Kons. grønnsaker'!E41&gt;0,'1g. Kons. grønnsaker'!E41,G39)</f>
        <v/>
      </c>
      <c r="I39" s="207">
        <f>IF(ISNUMBER(Stoff!H39),Stoff!H39,IF(Stoff!C39="organisk",(10^Stoff!G39)*'1a. Stedsspesifikk'!$D$136,"m.d"))</f>
        <v>509</v>
      </c>
      <c r="J39" s="53" t="str">
        <f>IF('1b. Kons. jord'!D41&gt;0,'Vann transport'!F39*I39,"")</f>
        <v/>
      </c>
      <c r="K39" s="53" t="str">
        <f>IF('1h. Kons. fisk'!D41&gt;0,'1h. Kons. fisk'!D41,J39)</f>
        <v/>
      </c>
      <c r="L39" s="53" t="str">
        <f>IF('1b. Kons. jord'!E41&gt;0,'Vann transport'!G39*I39,"")</f>
        <v/>
      </c>
      <c r="M39" s="53" t="str">
        <f>IF('1h. Kons. fisk'!E41&gt;0,'1h. Kons. fisk'!E41,L39)</f>
        <v/>
      </c>
    </row>
    <row r="40" spans="1:13" x14ac:dyDescent="0.2">
      <c r="A40" s="1" t="str">
        <f>IF(Stoff!$B40=0,"-",Stoff!$B40)</f>
        <v>Acenaften</v>
      </c>
      <c r="B40" s="1">
        <f>IF(ISNUMBER(Stoff!I40),Stoff!I40,IF(ISNUMBER(Stoff!G40),(10^(0.95*Stoff!G40-2.05)+0.82)*0.784*10^-(0.434*((Stoff!G40-1.78)^2)/2.44),"m.d."))</f>
        <v>5.77</v>
      </c>
      <c r="C40" s="1">
        <f>IF(ISNUMBER(Stoff!J40),Stoff!J40,IF(ISNUMBER(Stoff!G40),10^(0.77*Stoff!G40-1.52)+0.82,"m.d."))</f>
        <v>32.299999999999997</v>
      </c>
      <c r="D40" s="53">
        <f>IF(B40="m.d.","",(B40*'1a. Stedsspesifikk'!$D$123 +C40* '1a. Stedsspesifikk'!$D$124)/Fasefordeling!B40)</f>
        <v>0.3711249756287775</v>
      </c>
      <c r="E40" s="53" t="str">
        <f>IF(B40="m.d.","",IF('1b. Kons. jord'!D42&gt;0,'1b. Kons. jord'!D42*D40,""))</f>
        <v/>
      </c>
      <c r="F40" s="53" t="str">
        <f>IF('1g. Kons. grønnsaker'!D42&gt;0,'1g. Kons. grønnsaker'!D42,E40)</f>
        <v/>
      </c>
      <c r="G40" s="53" t="str">
        <f>IF(B40="m.d.","",IF('1b. Kons. jord'!E42&gt;0,'1b. Kons. jord'!E42*D40,""))</f>
        <v/>
      </c>
      <c r="H40" s="53" t="str">
        <f>IF('1g. Kons. grønnsaker'!E42&gt;0,'1g. Kons. grønnsaker'!E42,G40)</f>
        <v/>
      </c>
      <c r="I40" s="207">
        <f>IF(ISNUMBER(Stoff!H40),Stoff!H40,IF(Stoff!C40="organisk",(10^Stoff!G40)*'1a. Stedsspesifikk'!$D$136,"m.d"))</f>
        <v>1000</v>
      </c>
      <c r="J40" s="53" t="str">
        <f>IF('1b. Kons. jord'!D42&gt;0,'Vann transport'!F40*I40,"")</f>
        <v/>
      </c>
      <c r="K40" s="53" t="str">
        <f>IF('1h. Kons. fisk'!D42&gt;0,'1h. Kons. fisk'!D42,J40)</f>
        <v/>
      </c>
      <c r="L40" s="53" t="str">
        <f>IF('1b. Kons. jord'!E42&gt;0,'Vann transport'!G40*I40,"")</f>
        <v/>
      </c>
      <c r="M40" s="53" t="str">
        <f>IF('1h. Kons. fisk'!E42&gt;0,'1h. Kons. fisk'!E42,L40)</f>
        <v/>
      </c>
    </row>
    <row r="41" spans="1:13" x14ac:dyDescent="0.2">
      <c r="A41" s="1" t="str">
        <f>IF(Stoff!$B41=0,"-",Stoff!$B41)</f>
        <v>Fenantren</v>
      </c>
      <c r="B41" s="1">
        <f>IF(ISNUMBER(Stoff!I41),Stoff!I41,IF(ISNUMBER(Stoff!G41),(10^(0.95*Stoff!G41-2.05)+0.82)*0.784*10^-(0.434*((Stoff!G41-1.78)^2)/2.44),"m.d."))</f>
        <v>6.39</v>
      </c>
      <c r="C41" s="1">
        <f>IF(ISNUMBER(Stoff!J41),Stoff!J41,IF(ISNUMBER(Stoff!G41),10^(0.77*Stoff!G41-1.52)+0.82,"m.d."))</f>
        <v>89.2</v>
      </c>
      <c r="D41" s="53">
        <f>IF(B41="m.d.","",(B41*'1a. Stedsspesifikk'!$D$123 +C41* '1a. Stedsspesifikk'!$D$124)/Fasefordeling!B41)</f>
        <v>0.12864025407762286</v>
      </c>
      <c r="E41" s="53" t="str">
        <f>IF(B41="m.d.","",IF('1b. Kons. jord'!D43&gt;0,'1b. Kons. jord'!D43*D41,""))</f>
        <v/>
      </c>
      <c r="F41" s="53" t="str">
        <f>IF('1g. Kons. grønnsaker'!D43&gt;0,'1g. Kons. grønnsaker'!D43,E41)</f>
        <v/>
      </c>
      <c r="G41" s="53" t="str">
        <f>IF(B41="m.d.","",IF('1b. Kons. jord'!E43&gt;0,'1b. Kons. jord'!E43*D41,""))</f>
        <v/>
      </c>
      <c r="H41" s="53" t="str">
        <f>IF('1g. Kons. grønnsaker'!E43&gt;0,'1g. Kons. grønnsaker'!E43,G41)</f>
        <v/>
      </c>
      <c r="I41" s="207">
        <f>IF(ISNUMBER(Stoff!H41),Stoff!H41,IF(Stoff!C41="organisk",(10^Stoff!G41)*'1a. Stedsspesifikk'!$D$136,"m.d"))</f>
        <v>4751</v>
      </c>
      <c r="J41" s="53" t="str">
        <f>IF('1b. Kons. jord'!D43&gt;0,'Vann transport'!F41*I41,"")</f>
        <v/>
      </c>
      <c r="K41" s="53" t="str">
        <f>IF('1h. Kons. fisk'!D43&gt;0,'1h. Kons. fisk'!D43,J41)</f>
        <v/>
      </c>
      <c r="L41" s="53" t="str">
        <f>IF('1b. Kons. jord'!E43&gt;0,'Vann transport'!G41*I41,"")</f>
        <v/>
      </c>
      <c r="M41" s="53" t="str">
        <f>IF('1h. Kons. fisk'!E43&gt;0,'1h. Kons. fisk'!E43,L41)</f>
        <v/>
      </c>
    </row>
    <row r="42" spans="1:13" x14ac:dyDescent="0.2">
      <c r="A42" s="1" t="str">
        <f>IF(Stoff!$B42=0,"-",Stoff!$B42)</f>
        <v>Antracen</v>
      </c>
      <c r="B42" s="1">
        <f>IF(ISNUMBER(Stoff!I42),Stoff!I42,IF(ISNUMBER(Stoff!G42),(10^(0.95*Stoff!G42-2.05)+0.82)*0.784*10^-(0.434*((Stoff!G42-1.78)^2)/2.44),"m.d."))</f>
        <v>6.25</v>
      </c>
      <c r="C42" s="1">
        <f>IF(ISNUMBER(Stoff!J42),Stoff!J42,IF(ISNUMBER(Stoff!G42),10^(0.77*Stoff!G42-1.52)+0.82,"m.d."))</f>
        <v>122</v>
      </c>
      <c r="D42" s="53">
        <f>IF(B42="m.d.","",(B42*'1a. Stedsspesifikk'!$D$123 +C42* '1a. Stedsspesifikk'!$D$124)/Fasefordeling!B42)</f>
        <v>0.21728449444293846</v>
      </c>
      <c r="E42" s="53" t="str">
        <f>IF(B42="m.d.","",IF('1b. Kons. jord'!D44&gt;0,'1b. Kons. jord'!D44*D42,""))</f>
        <v/>
      </c>
      <c r="F42" s="53" t="str">
        <f>IF('1g. Kons. grønnsaker'!D44&gt;0,'1g. Kons. grønnsaker'!D44,E42)</f>
        <v/>
      </c>
      <c r="G42" s="53" t="str">
        <f>IF(B42="m.d.","",IF('1b. Kons. jord'!E44&gt;0,'1b. Kons. jord'!E44*D42,""))</f>
        <v/>
      </c>
      <c r="H42" s="53" t="str">
        <f>IF('1g. Kons. grønnsaker'!E44&gt;0,'1g. Kons. grønnsaker'!E44,G42)</f>
        <v/>
      </c>
      <c r="I42" s="207">
        <f>IF(ISNUMBER(Stoff!H42),Stoff!H42,IF(Stoff!C42="organisk",(10^Stoff!G42)*'1a. Stedsspesifikk'!$D$136,"m.d"))</f>
        <v>3042</v>
      </c>
      <c r="J42" s="53" t="str">
        <f>IF('1b. Kons. jord'!D44&gt;0,'Vann transport'!F42*I42,"")</f>
        <v/>
      </c>
      <c r="K42" s="53" t="str">
        <f>IF('1h. Kons. fisk'!D44&gt;0,'1h. Kons. fisk'!D44,J42)</f>
        <v/>
      </c>
      <c r="L42" s="53" t="str">
        <f>IF('1b. Kons. jord'!E44&gt;0,'Vann transport'!G42*I42,"")</f>
        <v/>
      </c>
      <c r="M42" s="53" t="str">
        <f>IF('1h. Kons. fisk'!E44&gt;0,'1h. Kons. fisk'!E44,L42)</f>
        <v/>
      </c>
    </row>
    <row r="43" spans="1:13" x14ac:dyDescent="0.2">
      <c r="A43" s="1" t="str">
        <f>IF(Stoff!$B43=0,"-",Stoff!$B43)</f>
        <v>Fluoren</v>
      </c>
      <c r="B43" s="1">
        <f>IF(ISNUMBER(Stoff!I43),Stoff!I43,IF(ISNUMBER(Stoff!G43),(10^(0.95*Stoff!G43-2.05)+0.82)*0.784*10^-(0.434*((Stoff!G43-1.78)^2)/2.44),"m.d."))</f>
        <v>6.24</v>
      </c>
      <c r="C43" s="1">
        <f>IF(ISNUMBER(Stoff!J43),Stoff!J43,IF(ISNUMBER(Stoff!G43),10^(0.77*Stoff!G43-1.52)+0.82,"m.d."))</f>
        <v>50.8</v>
      </c>
      <c r="D43" s="53">
        <f>IF(B43="m.d.","",(B43*'1a. Stedsspesifikk'!$D$123 +C43* '1a. Stedsspesifikk'!$D$124)/Fasefordeling!B43)</f>
        <v>0.27870614678002542</v>
      </c>
      <c r="E43" s="53" t="str">
        <f>IF(B43="m.d.","",IF('1b. Kons. jord'!D45&gt;0,'1b. Kons. jord'!D45*D43,""))</f>
        <v/>
      </c>
      <c r="F43" s="53" t="str">
        <f>IF('1g. Kons. grønnsaker'!D45&gt;0,'1g. Kons. grønnsaker'!D45,E43)</f>
        <v/>
      </c>
      <c r="G43" s="53" t="str">
        <f>IF(B43="m.d.","",IF('1b. Kons. jord'!E45&gt;0,'1b. Kons. jord'!E45*D43,""))</f>
        <v/>
      </c>
      <c r="H43" s="53" t="str">
        <f>IF('1g. Kons. grønnsaker'!E45&gt;0,'1g. Kons. grønnsaker'!E45,G43)</f>
        <v/>
      </c>
      <c r="I43" s="207">
        <f>IF(ISNUMBER(Stoff!H43),Stoff!H43,IF(Stoff!C43="organisk",(10^Stoff!G43)*'1a. Stedsspesifikk'!$D$136,"m.d"))</f>
        <v>1658</v>
      </c>
      <c r="J43" s="53" t="str">
        <f>IF('1b. Kons. jord'!D45&gt;0,'Vann transport'!F43*I43,"")</f>
        <v/>
      </c>
      <c r="K43" s="53" t="str">
        <f>IF('1h. Kons. fisk'!D45&gt;0,'1h. Kons. fisk'!D45,J43)</f>
        <v/>
      </c>
      <c r="L43" s="53" t="str">
        <f>IF('1b. Kons. jord'!E45&gt;0,'Vann transport'!G43*I43,"")</f>
        <v/>
      </c>
      <c r="M43" s="53" t="str">
        <f>IF('1h. Kons. fisk'!E45&gt;0,'1h. Kons. fisk'!E45,L43)</f>
        <v/>
      </c>
    </row>
    <row r="44" spans="1:13" x14ac:dyDescent="0.2">
      <c r="A44" s="1" t="str">
        <f>IF(Stoff!$B44=0,"-",Stoff!$B44)</f>
        <v>Fluoranten</v>
      </c>
      <c r="B44" s="1">
        <f>IF(ISNUMBER(Stoff!I44),Stoff!I44,IF(ISNUMBER(Stoff!G44),(10^(0.95*Stoff!G44-2.05)+0.82)*0.784*10^-(0.434*((Stoff!G44-1.78)^2)/2.44),"m.d."))</f>
        <v>5.0599999999999996</v>
      </c>
      <c r="C44" s="1">
        <f>IF(ISNUMBER(Stoff!J44),Stoff!J44,IF(ISNUMBER(Stoff!G44),10^(0.77*Stoff!G44-1.52)+0.82,"m.d."))</f>
        <v>306</v>
      </c>
      <c r="D44" s="53">
        <f>IF(B44="m.d.","",(B44*'1a. Stedsspesifikk'!$D$123 +C44* '1a. Stedsspesifikk'!$D$124)/Fasefordeling!B44)</f>
        <v>0.15915230649584544</v>
      </c>
      <c r="E44" s="53" t="str">
        <f>IF(B44="m.d.","",IF('1b. Kons. jord'!D46&gt;0,'1b. Kons. jord'!D46*D44,""))</f>
        <v/>
      </c>
      <c r="F44" s="53" t="str">
        <f>IF('1g. Kons. grønnsaker'!D46&gt;0,'1g. Kons. grønnsaker'!D46,E44)</f>
        <v/>
      </c>
      <c r="G44" s="53" t="str">
        <f>IF(B44="m.d.","",IF('1b. Kons. jord'!E46&gt;0,'1b. Kons. jord'!E46*D44,""))</f>
        <v/>
      </c>
      <c r="H44" s="53" t="str">
        <f>IF('1g. Kons. grønnsaker'!E46&gt;0,'1g. Kons. grønnsaker'!E46,G44)</f>
        <v/>
      </c>
      <c r="I44" s="207">
        <f>IF(ISNUMBER(Stoff!H44),Stoff!H44,IF(Stoff!C44="organisk",(10^Stoff!G44)*'1a. Stedsspesifikk'!$D$136,"m.d"))</f>
        <v>4800</v>
      </c>
      <c r="J44" s="53" t="str">
        <f>IF('1b. Kons. jord'!D46&gt;0,'Vann transport'!F44*I44,"")</f>
        <v/>
      </c>
      <c r="K44" s="53" t="str">
        <f>IF('1h. Kons. fisk'!D46&gt;0,'1h. Kons. fisk'!D46,J44)</f>
        <v/>
      </c>
      <c r="L44" s="53" t="str">
        <f>IF('1b. Kons. jord'!E46&gt;0,'Vann transport'!G44*I44,"")</f>
        <v/>
      </c>
      <c r="M44" s="53" t="str">
        <f>IF('1h. Kons. fisk'!E46&gt;0,'1h. Kons. fisk'!E46,L44)</f>
        <v/>
      </c>
    </row>
    <row r="45" spans="1:13" x14ac:dyDescent="0.2">
      <c r="A45" s="1" t="str">
        <f>IF(Stoff!$B45=0,"-",Stoff!$B45)</f>
        <v>Pyrene</v>
      </c>
      <c r="B45" s="1">
        <f>IF(ISNUMBER(Stoff!I45),Stoff!I45,IF(ISNUMBER(Stoff!G45),(10^(0.95*Stoff!G45-2.05)+0.82)*0.784*10^-(0.434*((Stoff!G45-1.78)^2)/2.44),"m.d."))</f>
        <v>5.73</v>
      </c>
      <c r="C45" s="1">
        <f>IF(ISNUMBER(Stoff!J45),Stoff!J45,IF(ISNUMBER(Stoff!G45),10^(0.77*Stoff!G45-1.52)+0.82,"m.d."))</f>
        <v>200</v>
      </c>
      <c r="D45" s="53">
        <f>IF(B45="m.d.","",(B45*'1a. Stedsspesifikk'!$D$123 +C45* '1a. Stedsspesifikk'!$D$124)/Fasefordeling!B45)</f>
        <v>0.17469091773656678</v>
      </c>
      <c r="E45" s="53" t="str">
        <f>IF(B45="m.d.","",IF('1b. Kons. jord'!D47&gt;0,'1b. Kons. jord'!D47*D45,""))</f>
        <v/>
      </c>
      <c r="F45" s="53" t="str">
        <f>IF('1g. Kons. grønnsaker'!D47&gt;0,'1g. Kons. grønnsaker'!D47,E45)</f>
        <v/>
      </c>
      <c r="G45" s="53" t="str">
        <f>IF(B45="m.d.","",IF('1b. Kons. jord'!E47&gt;0,'1b. Kons. jord'!E47*D45,""))</f>
        <v/>
      </c>
      <c r="H45" s="53" t="str">
        <f>IF('1g. Kons. grønnsaker'!E47&gt;0,'1g. Kons. grønnsaker'!E47,G45)</f>
        <v/>
      </c>
      <c r="I45" s="207">
        <f>IF(ISNUMBER(Stoff!H45),Stoff!H45,IF(Stoff!C45="organisk",(10^Stoff!G45)*'1a. Stedsspesifikk'!$D$136,"m.d"))</f>
        <v>88157</v>
      </c>
      <c r="J45" s="53" t="str">
        <f>IF('1b. Kons. jord'!D47&gt;0,'Vann transport'!F45*I45,"")</f>
        <v/>
      </c>
      <c r="K45" s="53" t="str">
        <f>IF('1h. Kons. fisk'!D47&gt;0,'1h. Kons. fisk'!D47,J45)</f>
        <v/>
      </c>
      <c r="L45" s="53" t="str">
        <f>IF('1b. Kons. jord'!E47&gt;0,'Vann transport'!G45*I45,"")</f>
        <v/>
      </c>
      <c r="M45" s="53" t="str">
        <f>IF('1h. Kons. fisk'!E47&gt;0,'1h. Kons. fisk'!E47,L45)</f>
        <v/>
      </c>
    </row>
    <row r="46" spans="1:13" x14ac:dyDescent="0.2">
      <c r="A46" s="1" t="str">
        <f>IF(Stoff!$B46=0,"-",Stoff!$B46)</f>
        <v>Benzo(a)antracen</v>
      </c>
      <c r="B46" s="1">
        <f>IF(ISNUMBER(Stoff!I46),Stoff!I46,IF(ISNUMBER(Stoff!G46),(10^(0.95*Stoff!G46-2.05)+0.82)*0.784*10^-(0.434*((Stoff!G46-1.78)^2)/2.44),"m.d."))</f>
        <v>2.66</v>
      </c>
      <c r="C46" s="1">
        <f>IF(ISNUMBER(Stoff!J46),Stoff!J46,IF(ISNUMBER(Stoff!G46),10^(0.77*Stoff!G46-1.52)+0.82,"m.d."))</f>
        <v>1074</v>
      </c>
      <c r="D46" s="53">
        <f>IF(B46="m.d.","",(B46*'1a. Stedsspesifikk'!$D$123 +C46* '1a. Stedsspesifikk'!$D$124)/Fasefordeling!B46)</f>
        <v>0.10741100627111239</v>
      </c>
      <c r="E46" s="53" t="str">
        <f>IF(B46="m.d.","",IF('1b. Kons. jord'!D48&gt;0,'1b. Kons. jord'!D48*D46,""))</f>
        <v/>
      </c>
      <c r="F46" s="53" t="str">
        <f>IF('1g. Kons. grønnsaker'!D48&gt;0,'1g. Kons. grønnsaker'!D48,E46)</f>
        <v/>
      </c>
      <c r="G46" s="53" t="str">
        <f>IF(B46="m.d.","",IF('1b. Kons. jord'!E48&gt;0,'1b. Kons. jord'!E48*D46,""))</f>
        <v/>
      </c>
      <c r="H46" s="53" t="str">
        <f>IF('1g. Kons. grønnsaker'!E48&gt;0,'1g. Kons. grønnsaker'!E48,G46)</f>
        <v/>
      </c>
      <c r="I46" s="207">
        <f>IF(ISNUMBER(Stoff!H46),Stoff!H46,IF(Stoff!C46="organisk",(10^Stoff!G46)*'1a. Stedsspesifikk'!$D$136,"m.d"))</f>
        <v>33457</v>
      </c>
      <c r="J46" s="53" t="str">
        <f>IF('1b. Kons. jord'!D48&gt;0,'Vann transport'!F46*I46,"")</f>
        <v/>
      </c>
      <c r="K46" s="53" t="str">
        <f>IF('1h. Kons. fisk'!D48&gt;0,'1h. Kons. fisk'!D48,J46)</f>
        <v/>
      </c>
      <c r="L46" s="53" t="str">
        <f>IF('1b. Kons. jord'!E48&gt;0,'Vann transport'!G46*I46,"")</f>
        <v/>
      </c>
      <c r="M46" s="53" t="str">
        <f>IF('1h. Kons. fisk'!E48&gt;0,'1h. Kons. fisk'!E48,L46)</f>
        <v/>
      </c>
    </row>
    <row r="47" spans="1:13" x14ac:dyDescent="0.2">
      <c r="A47" s="1" t="str">
        <f>IF(Stoff!$B47=0,"-",Stoff!$B47)</f>
        <v>Krysen</v>
      </c>
      <c r="B47" s="1">
        <f>IF(ISNUMBER(Stoff!I47),Stoff!I47,IF(ISNUMBER(Stoff!G47),(10^(0.95*Stoff!G47-2.05)+0.82)*0.784*10^-(0.434*((Stoff!G47-1.78)^2)/2.44),"m.d."))</f>
        <v>2.99</v>
      </c>
      <c r="C47" s="1">
        <f>IF(ISNUMBER(Stoff!J47),Stoff!J47,IF(ISNUMBER(Stoff!G47),10^(0.77*Stoff!G47-1.52)+0.82,"m.d."))</f>
        <v>900</v>
      </c>
      <c r="D47" s="53">
        <f>IF(B47="m.d.","",(B47*'1a. Stedsspesifikk'!$D$123 +C47* '1a. Stedsspesifikk'!$D$124)/Fasefordeling!B47)</f>
        <v>0.11341046502573428</v>
      </c>
      <c r="E47" s="53" t="str">
        <f>IF(B47="m.d.","",IF('1b. Kons. jord'!D49&gt;0,'1b. Kons. jord'!D49*D47,""))</f>
        <v/>
      </c>
      <c r="F47" s="53" t="str">
        <f>IF('1g. Kons. grønnsaker'!D49&gt;0,'1g. Kons. grønnsaker'!D49,E47)</f>
        <v/>
      </c>
      <c r="G47" s="53" t="str">
        <f>IF(B47="m.d.","",IF('1b. Kons. jord'!E49&gt;0,'1b. Kons. jord'!E49*D47,""))</f>
        <v/>
      </c>
      <c r="H47" s="53" t="str">
        <f>IF('1g. Kons. grønnsaker'!E49&gt;0,'1g. Kons. grønnsaker'!E49,G47)</f>
        <v/>
      </c>
      <c r="I47" s="207">
        <f>IF(ISNUMBER(Stoff!H47),Stoff!H47,IF(Stoff!C47="organisk",(10^Stoff!G47)*'1a. Stedsspesifikk'!$D$136,"m.d"))</f>
        <v>6088</v>
      </c>
      <c r="J47" s="53" t="str">
        <f>IF('1b. Kons. jord'!D49&gt;0,'Vann transport'!F47*I47,"")</f>
        <v/>
      </c>
      <c r="K47" s="53" t="str">
        <f>IF('1h. Kons. fisk'!D49&gt;0,'1h. Kons. fisk'!D49,J47)</f>
        <v/>
      </c>
      <c r="L47" s="53" t="str">
        <f>IF('1b. Kons. jord'!E49&gt;0,'Vann transport'!G47*I47,"")</f>
        <v/>
      </c>
      <c r="M47" s="53" t="str">
        <f>IF('1h. Kons. fisk'!E49&gt;0,'1h. Kons. fisk'!E49,L47)</f>
        <v/>
      </c>
    </row>
    <row r="48" spans="1:13" x14ac:dyDescent="0.2">
      <c r="A48" s="1" t="str">
        <f>IF(Stoff!$B48=0,"-",Stoff!$B48)</f>
        <v>Benzo(b)fluoranten</v>
      </c>
      <c r="B48" s="1">
        <f>IF(ISNUMBER(Stoff!I48),Stoff!I48,IF(ISNUMBER(Stoff!G48),(10^(0.95*Stoff!G48-2.05)+0.82)*0.784*10^-(0.434*((Stoff!G48-1.78)^2)/2.44),"m.d."))</f>
        <v>3.09</v>
      </c>
      <c r="C48" s="1">
        <f>IF(ISNUMBER(Stoff!J48),Stoff!J48,IF(ISNUMBER(Stoff!G48),10^(0.77*Stoff!G48-1.52)+0.82,"m.d."))</f>
        <v>853</v>
      </c>
      <c r="D48" s="53">
        <f>IF(B48="m.d.","",(B48*'1a. Stedsspesifikk'!$D$123 +C48* '1a. Stedsspesifikk'!$D$124)/Fasefordeling!B48)</f>
        <v>5.1456127443909108E-2</v>
      </c>
      <c r="E48" s="53" t="str">
        <f>IF(B48="m.d.","",IF('1b. Kons. jord'!D50&gt;0,'1b. Kons. jord'!D50*D48,""))</f>
        <v/>
      </c>
      <c r="F48" s="53" t="str">
        <f>IF('1g. Kons. grønnsaker'!D50&gt;0,'1g. Kons. grønnsaker'!D50,E48)</f>
        <v/>
      </c>
      <c r="G48" s="53" t="str">
        <f>IF(B48="m.d.","",IF('1b. Kons. jord'!E50&gt;0,'1b. Kons. jord'!E50*D48,""))</f>
        <v/>
      </c>
      <c r="H48" s="53" t="str">
        <f>IF('1g. Kons. grønnsaker'!E50&gt;0,'1g. Kons. grønnsaker'!E50,G48)</f>
        <v/>
      </c>
      <c r="I48" s="207">
        <f>IF(ISNUMBER(Stoff!H48),Stoff!H48,IF(Stoff!C48="organisk",(10^Stoff!G48)*'1a. Stedsspesifikk'!$D$136,"m.d"))</f>
        <v>11138</v>
      </c>
      <c r="J48" s="53" t="str">
        <f>IF('1b. Kons. jord'!D50&gt;0,'Vann transport'!F48*I48,"")</f>
        <v/>
      </c>
      <c r="K48" s="53" t="str">
        <f>IF('1h. Kons. fisk'!D50&gt;0,'1h. Kons. fisk'!D50,J48)</f>
        <v/>
      </c>
      <c r="L48" s="53" t="str">
        <f>IF('1b. Kons. jord'!E50&gt;0,'Vann transport'!G48*I48,"")</f>
        <v/>
      </c>
      <c r="M48" s="53" t="str">
        <f>IF('1h. Kons. fisk'!E50&gt;0,'1h. Kons. fisk'!E50,L48)</f>
        <v/>
      </c>
    </row>
    <row r="49" spans="1:13" x14ac:dyDescent="0.2">
      <c r="A49" s="1" t="str">
        <f>IF(Stoff!$B49=0,"-",Stoff!$B49)</f>
        <v>Benzo(k)fluoranten</v>
      </c>
      <c r="B49" s="1">
        <f>IF(ISNUMBER(Stoff!I49),Stoff!I49,IF(ISNUMBER(Stoff!G49),(10^(0.95*Stoff!G49-2.05)+0.82)*0.784*10^-(0.434*((Stoff!G49-1.78)^2)/2.44),"m.d."))</f>
        <v>2.06</v>
      </c>
      <c r="C49" s="1">
        <f>IF(ISNUMBER(Stoff!J49),Stoff!J49,IF(ISNUMBER(Stoff!G49),10^(0.77*Stoff!G49-1.52)+0.82,"m.d."))</f>
        <v>1531</v>
      </c>
      <c r="D49" s="53">
        <f>IF(B49="m.d.","",(B49*'1a. Stedsspesifikk'!$D$123 +C49* '1a. Stedsspesifikk'!$D$124)/Fasefordeling!B49)</f>
        <v>9.6500438106172759E-2</v>
      </c>
      <c r="E49" s="53" t="str">
        <f>IF(B49="m.d.","",IF('1b. Kons. jord'!D51&gt;0,'1b. Kons. jord'!D51*D49,""))</f>
        <v/>
      </c>
      <c r="F49" s="53" t="str">
        <f>IF('1g. Kons. grønnsaker'!D51&gt;0,'1g. Kons. grønnsaker'!D51,E49)</f>
        <v/>
      </c>
      <c r="G49" s="53" t="str">
        <f>IF(B49="m.d.","",IF('1b. Kons. jord'!E51&gt;0,'1b. Kons. jord'!E51*D49,""))</f>
        <v/>
      </c>
      <c r="H49" s="53" t="str">
        <f>IF('1g. Kons. grønnsaker'!E51&gt;0,'1g. Kons. grønnsaker'!E51,G49)</f>
        <v/>
      </c>
      <c r="I49" s="207">
        <f>IF(ISNUMBER(Stoff!H49),Stoff!H49,IF(Stoff!C49="organisk",(10^Stoff!G49)*'1a. Stedsspesifikk'!$D$136,"m.d"))</f>
        <v>11138</v>
      </c>
      <c r="J49" s="53" t="str">
        <f>IF('1b. Kons. jord'!D51&gt;0,'Vann transport'!F49*I49,"")</f>
        <v/>
      </c>
      <c r="K49" s="53" t="str">
        <f>IF('1h. Kons. fisk'!D51&gt;0,'1h. Kons. fisk'!D51,J49)</f>
        <v/>
      </c>
      <c r="L49" s="53" t="str">
        <f>IF('1b. Kons. jord'!E51&gt;0,'Vann transport'!G49*I49,"")</f>
        <v/>
      </c>
      <c r="M49" s="53" t="str">
        <f>IF('1h. Kons. fisk'!E51&gt;0,'1h. Kons. fisk'!E51,L49)</f>
        <v/>
      </c>
    </row>
    <row r="50" spans="1:13" x14ac:dyDescent="0.2">
      <c r="A50" s="1" t="str">
        <f>IF(Stoff!$B50=0,"-",Stoff!$B50)</f>
        <v>Benso(a)pyren</v>
      </c>
      <c r="B50" s="1">
        <f>IF(ISNUMBER(Stoff!I50),Stoff!I50,IF(ISNUMBER(Stoff!G50),(10^(0.95*Stoff!G50-2.05)+0.82)*0.784*10^-(0.434*((Stoff!G50-1.78)^2)/2.44),"m.d."))</f>
        <v>2.06</v>
      </c>
      <c r="C50" s="1">
        <f>IF(ISNUMBER(Stoff!J50),Stoff!J50,IF(ISNUMBER(Stoff!G50),10^(0.77*Stoff!G50-1.52)+0.82,"m.d."))</f>
        <v>1531</v>
      </c>
      <c r="D50" s="53">
        <f>IF(B50="m.d.","",(B50*'1a. Stedsspesifikk'!$D$123 +C50* '1a. Stedsspesifikk'!$D$124)/Fasefordeling!B50)</f>
        <v>9.2157150345530708E-2</v>
      </c>
      <c r="E50" s="53" t="str">
        <f>IF(B50="m.d.","",IF('1b. Kons. jord'!D52&gt;0,'1b. Kons. jord'!D52*D50,""))</f>
        <v/>
      </c>
      <c r="F50" s="53" t="str">
        <f>IF('1g. Kons. grønnsaker'!D52&gt;0,'1g. Kons. grønnsaker'!D52,E50)</f>
        <v/>
      </c>
      <c r="G50" s="53" t="str">
        <f>IF(B50="m.d.","",IF('1b. Kons. jord'!E52&gt;0,'1b. Kons. jord'!E52*D50,""))</f>
        <v/>
      </c>
      <c r="H50" s="53" t="str">
        <f>IF('1g. Kons. grønnsaker'!E52&gt;0,'1g. Kons. grønnsaker'!E52,G50)</f>
        <v/>
      </c>
      <c r="I50" s="207">
        <f>IF(ISNUMBER(Stoff!H50),Stoff!H50,IF(Stoff!C50="organisk",(10^Stoff!G50)*'1a. Stedsspesifikk'!$D$136,"m.d"))</f>
        <v>11138</v>
      </c>
      <c r="J50" s="53" t="str">
        <f>IF('1b. Kons. jord'!D52&gt;0,'Vann transport'!F50*I50,"")</f>
        <v/>
      </c>
      <c r="K50" s="53" t="str">
        <f>IF('1h. Kons. fisk'!D52&gt;0,'1h. Kons. fisk'!D52,J50)</f>
        <v/>
      </c>
      <c r="L50" s="53" t="str">
        <f>IF('1b. Kons. jord'!E52&gt;0,'Vann transport'!G50*I50,"")</f>
        <v/>
      </c>
      <c r="M50" s="53" t="str">
        <f>IF('1h. Kons. fisk'!E52&gt;0,'1h. Kons. fisk'!E52,L50)</f>
        <v/>
      </c>
    </row>
    <row r="51" spans="1:13" x14ac:dyDescent="0.2">
      <c r="A51" s="1" t="str">
        <f>IF(Stoff!$B51=0,"-",Stoff!$B51)</f>
        <v>Indeno(1,2,3-cd)pyren</v>
      </c>
      <c r="B51" s="1">
        <f>IF(ISNUMBER(Stoff!I51),Stoff!I51,IF(ISNUMBER(Stoff!G51),(10^(0.95*Stoff!G51-2.05)+0.82)*0.784*10^-(0.434*((Stoff!G51-1.78)^2)/2.44),"m.d."))</f>
        <v>0.8</v>
      </c>
      <c r="C51" s="1">
        <f>IF(ISNUMBER(Stoff!J51),Stoff!J51,IF(ISNUMBER(Stoff!G51),10^(0.77*Stoff!G51-1.52)+0.82,"m.d."))</f>
        <v>4356</v>
      </c>
      <c r="D51" s="53">
        <f>IF(B51="m.d.","",(B51*'1a. Stedsspesifikk'!$D$123 +C51* '1a. Stedsspesifikk'!$D$124)/Fasefordeling!B51)</f>
        <v>9.2926075054954108E-2</v>
      </c>
      <c r="E51" s="53" t="str">
        <f>IF(B51="m.d.","",IF('1b. Kons. jord'!D53&gt;0,'1b. Kons. jord'!D53*D51,""))</f>
        <v/>
      </c>
      <c r="F51" s="53" t="str">
        <f>IF('1g. Kons. grønnsaker'!D53&gt;0,'1g. Kons. grønnsaker'!D53,E51)</f>
        <v/>
      </c>
      <c r="G51" s="53" t="str">
        <f>IF(B51="m.d.","",IF('1b. Kons. jord'!E53&gt;0,'1b. Kons. jord'!E53*D51,""))</f>
        <v/>
      </c>
      <c r="H51" s="53" t="str">
        <f>IF('1g. Kons. grønnsaker'!E53&gt;0,'1g. Kons. grønnsaker'!E53,G51)</f>
        <v/>
      </c>
      <c r="I51" s="207">
        <f>IF(ISNUMBER(Stoff!H51),Stoff!H51,IF(Stoff!C51="organisk",(10^Stoff!G51)*'1a. Stedsspesifikk'!$D$136,"m.d"))</f>
        <v>11138</v>
      </c>
      <c r="J51" s="53" t="str">
        <f>IF('1b. Kons. jord'!D53&gt;0,'Vann transport'!F51*I51,"")</f>
        <v/>
      </c>
      <c r="K51" s="53" t="str">
        <f>IF('1h. Kons. fisk'!D53&gt;0,'1h. Kons. fisk'!D53,J51)</f>
        <v/>
      </c>
      <c r="L51" s="53" t="str">
        <f>IF('1b. Kons. jord'!E53&gt;0,'Vann transport'!G51*I51,"")</f>
        <v/>
      </c>
      <c r="M51" s="53" t="str">
        <f>IF('1h. Kons. fisk'!E53&gt;0,'1h. Kons. fisk'!E53,L51)</f>
        <v/>
      </c>
    </row>
    <row r="52" spans="1:13" x14ac:dyDescent="0.2">
      <c r="A52" s="1" t="str">
        <f>IF(Stoff!$B52=0,"-",Stoff!$B52)</f>
        <v>Dibenzo(a,h)antracen</v>
      </c>
      <c r="B52" s="1">
        <f>IF(ISNUMBER(Stoff!I52),Stoff!I52,IF(ISNUMBER(Stoff!G52),(10^(0.95*Stoff!G52-2.05)+0.82)*0.784*10^-(0.434*((Stoff!G52-1.78)^2)/2.44),"m.d."))</f>
        <v>1.05</v>
      </c>
      <c r="C52" s="1">
        <f>IF(ISNUMBER(Stoff!J52),Stoff!J52,IF(ISNUMBER(Stoff!G52),10^(0.77*Stoff!G52-1.52)+0.82,"m.d."))</f>
        <v>3339</v>
      </c>
      <c r="D52" s="53">
        <f>IF(B52="m.d.","",(B52*'1a. Stedsspesifikk'!$D$123 +C52* '1a. Stedsspesifikk'!$D$124)/Fasefordeling!B52)</f>
        <v>8.5649115698940168E-2</v>
      </c>
      <c r="E52" s="53" t="str">
        <f>IF(B52="m.d.","",IF('1b. Kons. jord'!D54&gt;0,'1b. Kons. jord'!D54*D52,""))</f>
        <v/>
      </c>
      <c r="F52" s="53" t="str">
        <f>IF('1g. Kons. grønnsaker'!D54&gt;0,'1g. Kons. grønnsaker'!D54,E52)</f>
        <v/>
      </c>
      <c r="G52" s="53" t="str">
        <f>IF(B52="m.d.","",IF('1b. Kons. jord'!E54&gt;0,'1b. Kons. jord'!E54*D52,""))</f>
        <v/>
      </c>
      <c r="H52" s="53" t="str">
        <f>IF('1g. Kons. grønnsaker'!E54&gt;0,'1g. Kons. grønnsaker'!E54,G52)</f>
        <v/>
      </c>
      <c r="I52" s="207">
        <f>IF(ISNUMBER(Stoff!H52),Stoff!H52,IF(Stoff!C52="organisk",(10^Stoff!G52)*'1a. Stedsspesifikk'!$D$136,"m.d"))</f>
        <v>50119</v>
      </c>
      <c r="J52" s="53" t="str">
        <f>IF('1b. Kons. jord'!D54&gt;0,'Vann transport'!F52*I52,"")</f>
        <v/>
      </c>
      <c r="K52" s="53" t="str">
        <f>IF('1h. Kons. fisk'!D54&gt;0,'1h. Kons. fisk'!D54,J52)</f>
        <v/>
      </c>
      <c r="L52" s="53" t="str">
        <f>IF('1b. Kons. jord'!E54&gt;0,'Vann transport'!G52*I52,"")</f>
        <v/>
      </c>
      <c r="M52" s="53" t="str">
        <f>IF('1h. Kons. fisk'!E54&gt;0,'1h. Kons. fisk'!E54,L52)</f>
        <v/>
      </c>
    </row>
    <row r="53" spans="1:13" x14ac:dyDescent="0.2">
      <c r="A53" s="1" t="str">
        <f>IF(Stoff!$B53=0,"-",Stoff!$B53)</f>
        <v>Benzo(g,h,i)perylen</v>
      </c>
      <c r="B53" s="1">
        <f>IF(ISNUMBER(Stoff!I53),Stoff!I53,IF(ISNUMBER(Stoff!G53),(10^(0.95*Stoff!G53-2.05)+0.82)*0.784*10^-(0.434*((Stoff!G53-1.78)^2)/2.44),"m.d."))</f>
        <v>0.91</v>
      </c>
      <c r="C53" s="1">
        <f>IF(ISNUMBER(Stoff!J53),Stoff!J53,IF(ISNUMBER(Stoff!G53),10^(0.77*Stoff!G53-1.52)+0.82,"m.d."))</f>
        <v>3848</v>
      </c>
      <c r="D53" s="53">
        <f>IF(B53="m.d.","",(B53*'1a. Stedsspesifikk'!$D$123 +C53* '1a. Stedsspesifikk'!$D$124)/Fasefordeling!B53)</f>
        <v>0.18806490418677738</v>
      </c>
      <c r="E53" s="53" t="str">
        <f>IF(B53="m.d.","",IF('1b. Kons. jord'!D55&gt;0,'1b. Kons. jord'!D55*D53,""))</f>
        <v/>
      </c>
      <c r="F53" s="53" t="str">
        <f>IF('1g. Kons. grønnsaker'!D55&gt;0,'1g. Kons. grønnsaker'!D55,E53)</f>
        <v/>
      </c>
      <c r="G53" s="53" t="str">
        <f>IF(B53="m.d.","",IF('1b. Kons. jord'!E55&gt;0,'1b. Kons. jord'!E55*D53,""))</f>
        <v/>
      </c>
      <c r="H53" s="53" t="str">
        <f>IF('1g. Kons. grønnsaker'!E55&gt;0,'1g. Kons. grønnsaker'!E55,G53)</f>
        <v/>
      </c>
      <c r="I53" s="207">
        <f>IF(ISNUMBER(Stoff!H53),Stoff!H53,IF(Stoff!C53="organisk",(10^Stoff!G53)*'1a. Stedsspesifikk'!$D$136,"m.d"))</f>
        <v>11138</v>
      </c>
      <c r="J53" s="53" t="str">
        <f>IF('1b. Kons. jord'!D55&gt;0,'Vann transport'!F53*I53,"")</f>
        <v/>
      </c>
      <c r="K53" s="53" t="str">
        <f>IF('1h. Kons. fisk'!D55&gt;0,'1h. Kons. fisk'!D55,J53)</f>
        <v/>
      </c>
      <c r="L53" s="53" t="str">
        <f>IF('1b. Kons. jord'!E55&gt;0,'Vann transport'!G53*I53,"")</f>
        <v/>
      </c>
      <c r="M53" s="53" t="str">
        <f>IF('1h. Kons. fisk'!E55&gt;0,'1h. Kons. fisk'!E55,L53)</f>
        <v/>
      </c>
    </row>
    <row r="54" spans="1:13" x14ac:dyDescent="0.2">
      <c r="A54" s="1" t="str">
        <f>IF(Stoff!$B54=0,"-",Stoff!$B54)</f>
        <v>Bensen</v>
      </c>
      <c r="B54" s="1">
        <f>IF(ISNUMBER(Stoff!I54),Stoff!I54,IF(ISNUMBER(Stoff!G54),(10^(0.95*Stoff!G54-2.05)+0.82)*0.784*10^-(0.434*((Stoff!G54-1.78)^2)/2.44),"m.d."))</f>
        <v>1.31</v>
      </c>
      <c r="C54" s="1">
        <f>IF(ISNUMBER(Stoff!J54),Stoff!J54,IF(ISNUMBER(Stoff!G54),10^(0.77*Stoff!G54-1.52)+0.82,"m.d."))</f>
        <v>2.14</v>
      </c>
      <c r="D54" s="53">
        <f>IF(B54="m.d.","",(B54*'1a. Stedsspesifikk'!$D$123 +C54* '1a. Stedsspesifikk'!$D$124)/Fasefordeling!B54)</f>
        <v>1.2873134328358209</v>
      </c>
      <c r="E54" s="53" t="str">
        <f>IF(B54="m.d.","",IF('1b. Kons. jord'!D56&gt;0,'1b. Kons. jord'!D56*D54,""))</f>
        <v/>
      </c>
      <c r="F54" s="53" t="str">
        <f>IF('1g. Kons. grønnsaker'!D56&gt;0,'1g. Kons. grønnsaker'!D56,E54)</f>
        <v/>
      </c>
      <c r="G54" s="53" t="str">
        <f>IF(B54="m.d.","",IF('1b. Kons. jord'!E56&gt;0,'1b. Kons. jord'!E56*D54,""))</f>
        <v/>
      </c>
      <c r="H54" s="53" t="str">
        <f>IF('1g. Kons. grønnsaker'!E56&gt;0,'1g. Kons. grønnsaker'!E56,G54)</f>
        <v/>
      </c>
      <c r="I54" s="207">
        <f>IF(ISNUMBER(Stoff!H54),Stoff!H54,IF(Stoff!C54="organisk",(10^Stoff!G54)*'1a. Stedsspesifikk'!$D$136,"m.d"))</f>
        <v>13</v>
      </c>
      <c r="J54" s="53" t="str">
        <f>IF('1b. Kons. jord'!D56&gt;0,'Vann transport'!F54*I54,"")</f>
        <v/>
      </c>
      <c r="K54" s="53" t="str">
        <f>IF('1h. Kons. fisk'!D56&gt;0,'1h. Kons. fisk'!D56,J54)</f>
        <v/>
      </c>
      <c r="L54" s="53" t="str">
        <f>IF('1b. Kons. jord'!E56&gt;0,'Vann transport'!G54*I54,"")</f>
        <v/>
      </c>
      <c r="M54" s="53" t="str">
        <f>IF('1h. Kons. fisk'!E56&gt;0,'1h. Kons. fisk'!E56,L54)</f>
        <v/>
      </c>
    </row>
    <row r="55" spans="1:13" x14ac:dyDescent="0.2">
      <c r="A55" s="1" t="str">
        <f>IF(Stoff!$B55=0,"-",Stoff!$B55)</f>
        <v>Toluen</v>
      </c>
      <c r="B55" s="1">
        <f>IF(ISNUMBER(Stoff!I55),Stoff!I55,IF(ISNUMBER(Stoff!G55),(10^(0.95*Stoff!G55-2.05)+0.82)*0.784*10^-(0.434*((Stoff!G55-1.78)^2)/2.44),"m.d."))</f>
        <v>2.34</v>
      </c>
      <c r="C55" s="1">
        <f>IF(ISNUMBER(Stoff!J55),Stoff!J55,IF(ISNUMBER(Stoff!G55),10^(0.77*Stoff!G55-1.52)+0.82,"m.d."))</f>
        <v>4.6399999999999997</v>
      </c>
      <c r="D55" s="53">
        <f>IF(B55="m.d.","",(B55*'1a. Stedsspesifikk'!$D$123 +C55* '1a. Stedsspesifikk'!$D$124)/Fasefordeling!B55)</f>
        <v>5.4702194357366762</v>
      </c>
      <c r="E55" s="53" t="str">
        <f>IF(B55="m.d.","",IF('1b. Kons. jord'!D57&gt;0,'1b. Kons. jord'!D57*D55,""))</f>
        <v/>
      </c>
      <c r="F55" s="53" t="str">
        <f>IF('1g. Kons. grønnsaker'!D57&gt;0,'1g. Kons. grønnsaker'!D57,E55)</f>
        <v/>
      </c>
      <c r="G55" s="53" t="str">
        <f>IF(B55="m.d.","",IF('1b. Kons. jord'!E57&gt;0,'1b. Kons. jord'!E57*D55,""))</f>
        <v/>
      </c>
      <c r="H55" s="53" t="str">
        <f>IF('1g. Kons. grønnsaker'!E57&gt;0,'1g. Kons. grønnsaker'!E57,G55)</f>
        <v/>
      </c>
      <c r="I55" s="207">
        <f>IF(ISNUMBER(Stoff!H55),Stoff!H55,IF(Stoff!C55="organisk",(10^Stoff!G55)*'1a. Stedsspesifikk'!$D$136,"m.d"))</f>
        <v>42</v>
      </c>
      <c r="J55" s="53" t="str">
        <f>IF('1b. Kons. jord'!D57&gt;0,'Vann transport'!F55*I55,"")</f>
        <v/>
      </c>
      <c r="K55" s="53" t="str">
        <f>IF('1h. Kons. fisk'!D57&gt;0,'1h. Kons. fisk'!D57,J55)</f>
        <v/>
      </c>
      <c r="L55" s="53" t="str">
        <f>IF('1b. Kons. jord'!E57&gt;0,'Vann transport'!G55*I55,"")</f>
        <v/>
      </c>
      <c r="M55" s="53" t="str">
        <f>IF('1h. Kons. fisk'!E57&gt;0,'1h. Kons. fisk'!E57,L55)</f>
        <v/>
      </c>
    </row>
    <row r="56" spans="1:13" x14ac:dyDescent="0.2">
      <c r="A56" s="1" t="str">
        <f>IF(Stoff!$B56=0,"-",Stoff!$B56)</f>
        <v>Etylbensen</v>
      </c>
      <c r="B56" s="1">
        <f>IF(ISNUMBER(Stoff!I56),Stoff!I56,IF(ISNUMBER(Stoff!G56),(10^(0.95*Stoff!G56-2.05)+0.82)*0.784*10^-(0.434*((Stoff!G56-1.78)^2)/2.44),"m.d."))</f>
        <v>4.9000000000000004</v>
      </c>
      <c r="C56" s="1">
        <f>IF(ISNUMBER(Stoff!J56),Stoff!J56,IF(ISNUMBER(Stoff!G56),10^(0.77*Stoff!G56-1.52)+0.82,"m.d."))</f>
        <v>18.7</v>
      </c>
      <c r="D56" s="53">
        <f>IF(B56="m.d.","",(B56*'1a. Stedsspesifikk'!$D$123 +C56* '1a. Stedsspesifikk'!$D$124)/Fasefordeling!B56)</f>
        <v>4.7200000000000006</v>
      </c>
      <c r="E56" s="53" t="str">
        <f>IF(B56="m.d.","",IF('1b. Kons. jord'!D58&gt;0,'1b. Kons. jord'!D58*D56,""))</f>
        <v/>
      </c>
      <c r="F56" s="53" t="str">
        <f>IF('1g. Kons. grønnsaker'!D58&gt;0,'1g. Kons. grønnsaker'!D58,E56)</f>
        <v/>
      </c>
      <c r="G56" s="53" t="str">
        <f>IF(B56="m.d.","",IF('1b. Kons. jord'!E58&gt;0,'1b. Kons. jord'!E58*D56,""))</f>
        <v/>
      </c>
      <c r="H56" s="53" t="str">
        <f>IF('1g. Kons. grønnsaker'!E58&gt;0,'1g. Kons. grønnsaker'!E58,G56)</f>
        <v/>
      </c>
      <c r="I56" s="207">
        <f>IF(ISNUMBER(Stoff!H56),Stoff!H56,IF(Stoff!C56="organisk",(10^Stoff!G56)*'1a. Stedsspesifikk'!$D$136,"m.d"))</f>
        <v>229</v>
      </c>
      <c r="J56" s="53" t="str">
        <f>IF('1b. Kons. jord'!D58&gt;0,'Vann transport'!F56*I56,"")</f>
        <v/>
      </c>
      <c r="K56" s="53" t="str">
        <f>IF('1h. Kons. fisk'!D58&gt;0,'1h. Kons. fisk'!D58,J56)</f>
        <v/>
      </c>
      <c r="L56" s="53" t="str">
        <f>IF('1b. Kons. jord'!E58&gt;0,'Vann transport'!G56*I56,"")</f>
        <v/>
      </c>
      <c r="M56" s="53" t="str">
        <f>IF('1h. Kons. fisk'!E58&gt;0,'1h. Kons. fisk'!E58,L56)</f>
        <v/>
      </c>
    </row>
    <row r="57" spans="1:13" x14ac:dyDescent="0.2">
      <c r="A57" s="1" t="str">
        <f>IF(Stoff!$B57=0,"-",Stoff!$B57)</f>
        <v>Xylen</v>
      </c>
      <c r="B57" s="1">
        <f>IF(ISNUMBER(Stoff!I57),Stoff!I57,IF(ISNUMBER(Stoff!G57),(10^(0.95*Stoff!G57-2.05)+0.82)*0.784*10^-(0.434*((Stoff!G57-1.78)^2)/2.44),"m.d."))</f>
        <v>3.64</v>
      </c>
      <c r="C57" s="1">
        <f>IF(ISNUMBER(Stoff!J57),Stoff!J57,IF(ISNUMBER(Stoff!G57),10^(0.77*Stoff!G57-1.52)+0.82,"m.d."))</f>
        <v>9.61</v>
      </c>
      <c r="D57" s="53">
        <f>IF(B57="m.d.","",(B57*'1a. Stedsspesifikk'!$D$123 +C57* '1a. Stedsspesifikk'!$D$124)/Fasefordeling!B57)</f>
        <v>2.65</v>
      </c>
      <c r="E57" s="53" t="str">
        <f>IF(B57="m.d.","",IF('1b. Kons. jord'!D59&gt;0,'1b. Kons. jord'!D59*D57,""))</f>
        <v/>
      </c>
      <c r="F57" s="53" t="str">
        <f>IF('1g. Kons. grønnsaker'!D59&gt;0,'1g. Kons. grønnsaker'!D59,E57)</f>
        <v/>
      </c>
      <c r="G57" s="53" t="str">
        <f>IF(B57="m.d.","",IF('1b. Kons. jord'!E59&gt;0,'1b. Kons. jord'!E59*D57,""))</f>
        <v/>
      </c>
      <c r="H57" s="53" t="str">
        <f>IF('1g. Kons. grønnsaker'!E59&gt;0,'1g. Kons. grønnsaker'!E59,G57)</f>
        <v/>
      </c>
      <c r="I57" s="207">
        <f>IF(ISNUMBER(Stoff!H57),Stoff!H57,IF(Stoff!C57="organisk",(10^Stoff!G57)*'1a. Stedsspesifikk'!$D$136,"m.d"))</f>
        <v>105</v>
      </c>
      <c r="J57" s="53" t="str">
        <f>IF('1b. Kons. jord'!D59&gt;0,'Vann transport'!F57*I57,"")</f>
        <v/>
      </c>
      <c r="K57" s="53" t="str">
        <f>IF('1h. Kons. fisk'!D59&gt;0,'1h. Kons. fisk'!D59,J57)</f>
        <v/>
      </c>
      <c r="L57" s="53" t="str">
        <f>IF('1b. Kons. jord'!E59&gt;0,'Vann transport'!G57*I57,"")</f>
        <v/>
      </c>
      <c r="M57" s="53" t="str">
        <f>IF('1h. Kons. fisk'!E59&gt;0,'1h. Kons. fisk'!E59,L57)</f>
        <v/>
      </c>
    </row>
    <row r="58" spans="1:13" x14ac:dyDescent="0.2">
      <c r="A58" s="1" t="str">
        <f>IF(Stoff!$B58=0,"-",Stoff!$B58)</f>
        <v>Alifater  C5-C6</v>
      </c>
      <c r="B58" s="1">
        <f>IF(ISNUMBER(Stoff!I58),Stoff!I58,IF(ISNUMBER(Stoff!G58),(10^(0.95*Stoff!G58-2.05)+0.82)*0.784*10^-(0.434*((Stoff!G58-1.78)^2)/2.44),"m.d."))</f>
        <v>3.88</v>
      </c>
      <c r="C58" s="1">
        <f>IF(ISNUMBER(Stoff!J58),Stoff!J58,IF(ISNUMBER(Stoff!G58),10^(0.77*Stoff!G58-1.52)+0.82,"m.d."))</f>
        <v>10.9</v>
      </c>
      <c r="D58" s="53">
        <f>IF(B58="m.d.","",(B58*'1a. Stedsspesifikk'!$D$123 +C58* '1a. Stedsspesifikk'!$D$124)/Fasefordeling!B58)</f>
        <v>0.92375000000000007</v>
      </c>
      <c r="E58" s="53" t="str">
        <f>IF(B58="m.d.","",IF('1b. Kons. jord'!D60&gt;0,'1b. Kons. jord'!D60*D58,""))</f>
        <v/>
      </c>
      <c r="F58" s="53" t="str">
        <f>IF('1g. Kons. grønnsaker'!D60&gt;0,'1g. Kons. grønnsaker'!D60,E58)</f>
        <v/>
      </c>
      <c r="G58" s="53" t="str">
        <f>IF(B58="m.d.","",IF('1b. Kons. jord'!E60&gt;0,'1b. Kons. jord'!E60*D58,""))</f>
        <v/>
      </c>
      <c r="H58" s="53" t="str">
        <f>IF('1g. Kons. grønnsaker'!E60&gt;0,'1g. Kons. grønnsaker'!E60,G58)</f>
        <v/>
      </c>
      <c r="I58" s="207">
        <f>IF(ISNUMBER(Stoff!H58),Stoff!H58,IF(Stoff!C58="organisk",(10^Stoff!G58)*'1a. Stedsspesifikk'!$D$136,"m.d"))</f>
        <v>122</v>
      </c>
      <c r="J58" s="53" t="str">
        <f>IF('1b. Kons. jord'!D60&gt;0,'Vann transport'!F58*I58,"")</f>
        <v/>
      </c>
      <c r="K58" s="53" t="str">
        <f>IF('1h. Kons. fisk'!D60&gt;0,'1h. Kons. fisk'!D60,J58)</f>
        <v/>
      </c>
      <c r="L58" s="53" t="str">
        <f>IF('1b. Kons. jord'!E60&gt;0,'Vann transport'!G58*I58,"")</f>
        <v/>
      </c>
      <c r="M58" s="53" t="str">
        <f>IF('1h. Kons. fisk'!E60&gt;0,'1h. Kons. fisk'!E60,L58)</f>
        <v/>
      </c>
    </row>
    <row r="59" spans="1:13" x14ac:dyDescent="0.2">
      <c r="A59" s="1" t="str">
        <f>IF(Stoff!$B59=0,"-",Stoff!$B59)</f>
        <v>Alifater &gt; C6-C8</v>
      </c>
      <c r="B59" s="1">
        <f>IF(ISNUMBER(Stoff!I59),Stoff!I59,IF(ISNUMBER(Stoff!G59),(10^(0.95*Stoff!G59-2.05)+0.82)*0.784*10^-(0.434*((Stoff!G59-1.78)^2)/2.44),"m.d."))</f>
        <v>5.92</v>
      </c>
      <c r="C59" s="1">
        <f>IF(ISNUMBER(Stoff!J59),Stoff!J59,IF(ISNUMBER(Stoff!G59),10^(0.77*Stoff!G59-1.52)+0.82,"m.d."))</f>
        <v>36.299999999999997</v>
      </c>
      <c r="D59" s="53">
        <f>IF(B59="m.d.","",(B59*'1a. Stedsspesifikk'!$D$123 +C59* '1a. Stedsspesifikk'!$D$124)/Fasefordeling!B59)</f>
        <v>0.52774999999999994</v>
      </c>
      <c r="E59" s="53" t="str">
        <f>IF(B59="m.d.","",IF('1b. Kons. jord'!D61&gt;0,'1b. Kons. jord'!D61*D59,""))</f>
        <v/>
      </c>
      <c r="F59" s="53" t="str">
        <f>IF('1g. Kons. grønnsaker'!D61&gt;0,'1g. Kons. grønnsaker'!D61,E59)</f>
        <v/>
      </c>
      <c r="G59" s="53" t="str">
        <f>IF(B59="m.d.","",IF('1b. Kons. jord'!E61&gt;0,'1b. Kons. jord'!E61*D59,""))</f>
        <v/>
      </c>
      <c r="H59" s="53" t="str">
        <f>IF('1g. Kons. grønnsaker'!E61&gt;0,'1g. Kons. grønnsaker'!E61,G59)</f>
        <v/>
      </c>
      <c r="I59" s="207">
        <f>IF(ISNUMBER(Stoff!H59),Stoff!H59,IF(Stoff!C59="organisk",(10^Stoff!G59)*'1a. Stedsspesifikk'!$D$136,"m.d"))</f>
        <v>488</v>
      </c>
      <c r="J59" s="53" t="str">
        <f>IF('1b. Kons. jord'!D61&gt;0,'Vann transport'!F59*I59,"")</f>
        <v/>
      </c>
      <c r="K59" s="53" t="str">
        <f>IF('1h. Kons. fisk'!D61&gt;0,'1h. Kons. fisk'!D61,J59)</f>
        <v/>
      </c>
      <c r="L59" s="53" t="str">
        <f>IF('1b. Kons. jord'!E61&gt;0,'Vann transport'!G59*I59,"")</f>
        <v/>
      </c>
      <c r="M59" s="53" t="str">
        <f>IF('1h. Kons. fisk'!E61&gt;0,'1h. Kons. fisk'!E61,L59)</f>
        <v/>
      </c>
    </row>
    <row r="60" spans="1:13" x14ac:dyDescent="0.2">
      <c r="A60" s="1" t="str">
        <f>IF(Stoff!$B60=0,"-",Stoff!$B60)</f>
        <v>Alifater &gt; C8-C10</v>
      </c>
      <c r="B60" s="1">
        <f>IF(ISNUMBER(Stoff!I60),Stoff!I60,IF(ISNUMBER(Stoff!G60),(10^(0.95*Stoff!G60-2.05)+0.82)*0.784*10^-(0.434*((Stoff!G60-1.78)^2)/2.44),"m.d."))</f>
        <v>5.9</v>
      </c>
      <c r="C60" s="1">
        <f>IF(ISNUMBER(Stoff!J60),Stoff!J60,IF(ISNUMBER(Stoff!G60),10^(0.77*Stoff!G60-1.52)+0.82,"m.d."))</f>
        <v>176</v>
      </c>
      <c r="D60" s="53">
        <f>IF(B60="m.d.","",(B60*'1a. Stedsspesifikk'!$D$123 +C60* '1a. Stedsspesifikk'!$D$124)/Fasefordeling!B60)</f>
        <v>0.28421875000000002</v>
      </c>
      <c r="E60" s="53" t="str">
        <f>IF(B60="m.d.","",IF('1b. Kons. jord'!D62&gt;0,'1b. Kons. jord'!D62*D60,""))</f>
        <v/>
      </c>
      <c r="F60" s="53" t="str">
        <f>IF('1g. Kons. grønnsaker'!D62&gt;0,'1g. Kons. grønnsaker'!D62,E60)</f>
        <v/>
      </c>
      <c r="G60" s="53" t="str">
        <f>IF(B60="m.d.","",IF('1b. Kons. jord'!E62&gt;0,'1b. Kons. jord'!E62*D60,""))</f>
        <v/>
      </c>
      <c r="H60" s="53" t="str">
        <f>IF('1g. Kons. grønnsaker'!E62&gt;0,'1g. Kons. grønnsaker'!E62,G60)</f>
        <v/>
      </c>
      <c r="I60" s="207">
        <f>IF(ISNUMBER(Stoff!H60),Stoff!H60,IF(Stoff!C60="organisk",(10^Stoff!G60)*'1a. Stedsspesifikk'!$D$136,"m.d"))</f>
        <v>2841</v>
      </c>
      <c r="J60" s="53" t="str">
        <f>IF('1b. Kons. jord'!D62&gt;0,'Vann transport'!F60*I60,"")</f>
        <v/>
      </c>
      <c r="K60" s="53" t="str">
        <f>IF('1h. Kons. fisk'!D62&gt;0,'1h. Kons. fisk'!D62,J60)</f>
        <v/>
      </c>
      <c r="L60" s="53" t="str">
        <f>IF('1b. Kons. jord'!E62&gt;0,'Vann transport'!G60*I60,"")</f>
        <v/>
      </c>
      <c r="M60" s="53" t="str">
        <f>IF('1h. Kons. fisk'!E62&gt;0,'1h. Kons. fisk'!E62,L60)</f>
        <v/>
      </c>
    </row>
    <row r="61" spans="1:13" x14ac:dyDescent="0.2">
      <c r="A61" s="1" t="str">
        <f>IF(Stoff!$B61=0,"-",Stoff!$B61)</f>
        <v>Sum alifater &gt; C5-C10</v>
      </c>
      <c r="B61" s="1">
        <f>IF(ISNUMBER(Stoff!I61),Stoff!I61,IF(ISNUMBER(Stoff!G61),(10^(0.95*Stoff!G61-2.05)+0.82)*0.784*10^-(0.434*((Stoff!G61-1.78)^2)/2.44),"m.d."))</f>
        <v>5.72</v>
      </c>
      <c r="C61" s="1">
        <f>IF(ISNUMBER(Stoff!J61),Stoff!J61,IF(ISNUMBER(Stoff!G61),10^(0.77*Stoff!G61-1.52)+0.82,"m.d."))</f>
        <v>31.2</v>
      </c>
      <c r="D61" s="53">
        <f>IF(B61="m.d.","",(B61*'1a. Stedsspesifikk'!$D$123 +C61* '1a. Stedsspesifikk'!$D$124)/Fasefordeling!B61)</f>
        <v>1.1226172123605123</v>
      </c>
      <c r="E61" s="53" t="str">
        <f>IF(B61="m.d.","",IF('1b. Kons. jord'!D63&gt;0,'1b. Kons. jord'!D63*D61,""))</f>
        <v/>
      </c>
      <c r="F61" s="53" t="str">
        <f>IF('1g. Kons. grønnsaker'!D63&gt;0,'1g. Kons. grønnsaker'!D63,E61)</f>
        <v/>
      </c>
      <c r="G61" s="53" t="str">
        <f>IF(B61="m.d.","",IF('1b. Kons. jord'!E63&gt;0,'1b. Kons. jord'!E63*D61,""))</f>
        <v/>
      </c>
      <c r="H61" s="53" t="str">
        <f>IF('1g. Kons. grønnsaker'!E63&gt;0,'1g. Kons. grønnsaker'!E63,G61)</f>
        <v/>
      </c>
      <c r="I61" s="207">
        <f>IF(ISNUMBER(Stoff!H61),Stoff!H61,IF(Stoff!C61="organisk",(10^Stoff!G61)*'1a. Stedsspesifikk'!$D$136,"m.d"))</f>
        <v>412</v>
      </c>
      <c r="J61" s="53" t="str">
        <f>IF('1b. Kons. jord'!D63&gt;0,'Vann transport'!F61*I61,"")</f>
        <v/>
      </c>
      <c r="K61" s="53" t="str">
        <f>IF('1h. Kons. fisk'!D63&gt;0,'1h. Kons. fisk'!D63,J61)</f>
        <v/>
      </c>
      <c r="L61" s="53" t="str">
        <f>IF('1b. Kons. jord'!E63&gt;0,'Vann transport'!G61*I61,"")</f>
        <v/>
      </c>
      <c r="M61" s="53" t="str">
        <f>IF('1h. Kons. fisk'!E63&gt;0,'1h. Kons. fisk'!E63,L61)</f>
        <v/>
      </c>
    </row>
    <row r="62" spans="1:13" x14ac:dyDescent="0.2">
      <c r="A62" s="1" t="str">
        <f>IF(Stoff!$B62=0,"-",Stoff!$B62)</f>
        <v>Alifater &gt;C10-C12</v>
      </c>
      <c r="B62" s="1">
        <f>IF(ISNUMBER(Stoff!I62),Stoff!I62,IF(ISNUMBER(Stoff!G62),(10^(0.95*Stoff!G62-2.05)+0.82)*0.784*10^-(0.434*((Stoff!G62-1.78)^2)/2.44),"m.d."))</f>
        <v>3.09</v>
      </c>
      <c r="C62" s="1">
        <f>IF(ISNUMBER(Stoff!J62),Stoff!J62,IF(ISNUMBER(Stoff!G62),10^(0.77*Stoff!G62-1.52)+0.82,"m.d."))</f>
        <v>850</v>
      </c>
      <c r="D62" s="53">
        <f>IF(B62="m.d.","",(B62*'1a. Stedsspesifikk'!$D$123 +C62* '1a. Stedsspesifikk'!$D$124)/Fasefordeling!B62)</f>
        <v>0.17061800000000002</v>
      </c>
      <c r="E62" s="53" t="str">
        <f>IF(B62="m.d.","",IF('1b. Kons. jord'!D64&gt;0,'1b. Kons. jord'!D64*D62,""))</f>
        <v/>
      </c>
      <c r="F62" s="53" t="str">
        <f>IF('1g. Kons. grønnsaker'!D64&gt;0,'1g. Kons. grønnsaker'!D64,E62)</f>
        <v/>
      </c>
      <c r="G62" s="53" t="str">
        <f>IF(B62="m.d.","",IF('1b. Kons. jord'!E64&gt;0,'1b. Kons. jord'!E64*D62,""))</f>
        <v/>
      </c>
      <c r="H62" s="53" t="str">
        <f>IF('1g. Kons. grønnsaker'!E64&gt;0,'1g. Kons. grønnsaker'!E64,G62)</f>
        <v/>
      </c>
      <c r="I62" s="207">
        <f>IF(ISNUMBER(Stoff!H62),Stoff!H62,IF(Stoff!C62="organisk",(10^Stoff!G62)*'1a. Stedsspesifikk'!$D$136,"m.d"))</f>
        <v>16272</v>
      </c>
      <c r="J62" s="53" t="str">
        <f>IF('1b. Kons. jord'!D64&gt;0,'Vann transport'!F62*I62,"")</f>
        <v/>
      </c>
      <c r="K62" s="53" t="str">
        <f>IF('1h. Kons. fisk'!D64&gt;0,'1h. Kons. fisk'!D64,J62)</f>
        <v/>
      </c>
      <c r="L62" s="53" t="str">
        <f>IF('1b. Kons. jord'!E64&gt;0,'Vann transport'!G62*I62,"")</f>
        <v/>
      </c>
      <c r="M62" s="53" t="str">
        <f>IF('1h. Kons. fisk'!E64&gt;0,'1h. Kons. fisk'!E64,L62)</f>
        <v/>
      </c>
    </row>
    <row r="63" spans="1:13" x14ac:dyDescent="0.2">
      <c r="A63" s="1" t="str">
        <f>IF(Stoff!$B63=0,"-",Stoff!$B63)</f>
        <v>Alifater &gt;C12-C35</v>
      </c>
      <c r="B63" s="1">
        <f>IF(ISNUMBER(Stoff!I63),Stoff!I63,IF(ISNUMBER(Stoff!G63),(10^(0.95*Stoff!G63-2.05)+0.82)*0.784*10^-(0.434*((Stoff!G63-1.78)^2)/2.44),"m.d."))</f>
        <v>1.57</v>
      </c>
      <c r="C63" s="1">
        <f>IF(ISNUMBER(Stoff!J63),Stoff!J63,IF(ISNUMBER(Stoff!G63),10^(0.77*Stoff!G63-1.52)+0.82,"m.d."))</f>
        <v>2144</v>
      </c>
      <c r="D63" s="53">
        <f>IF(B63="m.d.","",(B63*'1a. Stedsspesifikk'!$D$123 +C63* '1a. Stedsspesifikk'!$D$124)/Fasefordeling!B63)</f>
        <v>1.0727850000000001E-4</v>
      </c>
      <c r="E63" s="53" t="str">
        <f>IF(B63="m.d.","",IF('1b. Kons. jord'!D65&gt;0,'1b. Kons. jord'!D65*D63,""))</f>
        <v/>
      </c>
      <c r="F63" s="53" t="str">
        <f>IF('1g. Kons. grønnsaker'!D65&gt;0,'1g. Kons. grønnsaker'!D65,E63)</f>
        <v/>
      </c>
      <c r="G63" s="53" t="str">
        <f>IF(B63="m.d.","",IF('1b. Kons. jord'!E65&gt;0,'1b. Kons. jord'!E65*D63,""))</f>
        <v/>
      </c>
      <c r="H63" s="53" t="str">
        <f>IF('1g. Kons. grønnsaker'!E65&gt;0,'1g. Kons. grønnsaker'!E65,G63)</f>
        <v/>
      </c>
      <c r="I63" s="207">
        <f>IF(ISNUMBER(Stoff!H63),Stoff!H63,IF(Stoff!C63="organisk",(10^Stoff!G63)*'1a. Stedsspesifikk'!$D$136,"m.d"))</f>
        <v>40179</v>
      </c>
      <c r="J63" s="53" t="str">
        <f>IF('1b. Kons. jord'!D65&gt;0,'Vann transport'!F63*I63,"")</f>
        <v/>
      </c>
      <c r="K63" s="53" t="str">
        <f>IF('1h. Kons. fisk'!D65&gt;0,'1h. Kons. fisk'!D65,J63)</f>
        <v/>
      </c>
      <c r="L63" s="53" t="str">
        <f>IF('1b. Kons. jord'!E65&gt;0,'Vann transport'!G63*I63,"")</f>
        <v/>
      </c>
      <c r="M63" s="53" t="str">
        <f>IF('1h. Kons. fisk'!E65&gt;0,'1h. Kons. fisk'!E65,L63)</f>
        <v/>
      </c>
    </row>
    <row r="64" spans="1:13" x14ac:dyDescent="0.2">
      <c r="A64" s="1" t="str">
        <f>IF(Stoff!$B64=0,"-",Stoff!$B64)</f>
        <v>MTBE</v>
      </c>
      <c r="B64" s="1">
        <f>IF(ISNUMBER(Stoff!I64),Stoff!I64,IF(ISNUMBER(Stoff!G64),(10^(0.95*Stoff!G64-2.05)+0.82)*0.784*10^-(0.434*((Stoff!G64-1.78)^2)/2.44),"m.d."))</f>
        <v>0.66</v>
      </c>
      <c r="C64" s="1">
        <f>IF(ISNUMBER(Stoff!J64),Stoff!J64,IF(ISNUMBER(Stoff!G64),10^(0.77*Stoff!G64-1.52)+0.82,"m.d."))</f>
        <v>1.0900000000000001</v>
      </c>
      <c r="D64" s="53">
        <f>IF(B64="m.d.","",(B64*'1a. Stedsspesifikk'!$D$123 +C64* '1a. Stedsspesifikk'!$D$124)/Fasefordeling!B64)</f>
        <v>14.583333333333334</v>
      </c>
      <c r="E64" s="53" t="str">
        <f>IF(B64="m.d.","",IF('1b. Kons. jord'!D66&gt;0,'1b. Kons. jord'!D66*D64,""))</f>
        <v/>
      </c>
      <c r="F64" s="53" t="str">
        <f>IF('1g. Kons. grønnsaker'!D66&gt;0,'1g. Kons. grønnsaker'!D66,E64)</f>
        <v/>
      </c>
      <c r="G64" s="53" t="str">
        <f>IF(B64="m.d.","",IF('1b. Kons. jord'!E66&gt;0,'1b. Kons. jord'!E66*D64,""))</f>
        <v/>
      </c>
      <c r="H64" s="53" t="str">
        <f>IF('1g. Kons. grønnsaker'!E66&gt;0,'1g. Kons. grønnsaker'!E66,G64)</f>
        <v/>
      </c>
      <c r="I64" s="207">
        <f>IF(ISNUMBER(Stoff!H64),Stoff!H64,IF(Stoff!C64="organisk",(10^Stoff!G64)*'1a. Stedsspesifikk'!$D$136,"m.d"))</f>
        <v>2</v>
      </c>
      <c r="J64" s="53" t="str">
        <f>IF('1b. Kons. jord'!D66&gt;0,'Vann transport'!F64*I64,"")</f>
        <v/>
      </c>
      <c r="K64" s="53" t="str">
        <f>IF('1h. Kons. fisk'!D66&gt;0,'1h. Kons. fisk'!D66,J64)</f>
        <v/>
      </c>
      <c r="L64" s="53" t="str">
        <f>IF('1b. Kons. jord'!E66&gt;0,'Vann transport'!G64*I64,"")</f>
        <v/>
      </c>
      <c r="M64" s="53" t="str">
        <f>IF('1h. Kons. fisk'!E66&gt;0,'1h. Kons. fisk'!E66,L64)</f>
        <v/>
      </c>
    </row>
    <row r="65" spans="1:41" x14ac:dyDescent="0.2">
      <c r="A65" s="1" t="str">
        <f>IF(Stoff!$B65=0,"-",Stoff!$B65)</f>
        <v>Tetraetylbly</v>
      </c>
      <c r="B65" s="1">
        <f>IF(ISNUMBER(Stoff!I65),Stoff!I65,IF(ISNUMBER(Stoff!G65),(10^(0.95*Stoff!G65-2.05)+0.82)*0.784*10^-(0.434*((Stoff!G65-1.78)^2)/2.44),"m.d."))</f>
        <v>6.39</v>
      </c>
      <c r="C65" s="1">
        <f>IF(ISNUMBER(Stoff!J65),Stoff!J65,IF(ISNUMBER(Stoff!G65),10^(0.77*Stoff!G65-1.52)+0.82,"m.d."))</f>
        <v>72.7</v>
      </c>
      <c r="D65" s="53">
        <f>IF(B65="m.d.","",(B65*'1a. Stedsspesifikk'!$D$123 +C65* '1a. Stedsspesifikk'!$D$124)/Fasefordeling!B65)</f>
        <v>3.0419230769230743</v>
      </c>
      <c r="E65" s="53" t="str">
        <f>IF(B65="m.d.","",IF('1b. Kons. jord'!D67&gt;0,'1b. Kons. jord'!D67*D65,""))</f>
        <v/>
      </c>
      <c r="F65" s="53" t="str">
        <f>IF('1g. Kons. grønnsaker'!D67&gt;0,'1g. Kons. grønnsaker'!D67,E65)</f>
        <v/>
      </c>
      <c r="G65" s="53" t="str">
        <f>IF(B65="m.d.","",IF('1b. Kons. jord'!E67&gt;0,'1b. Kons. jord'!E67*D65,""))</f>
        <v/>
      </c>
      <c r="H65" s="53" t="str">
        <f>IF('1g. Kons. grønnsaker'!E67&gt;0,'1g. Kons. grønnsaker'!E67,G65)</f>
        <v/>
      </c>
      <c r="I65" s="207">
        <f>IF(ISNUMBER(Stoff!H65),Stoff!H65,IF(Stoff!C65="organisk",(10^Stoff!G65)*'1a. Stedsspesifikk'!$D$136,"m.d"))</f>
        <v>1065</v>
      </c>
      <c r="J65" s="53" t="str">
        <f>IF('1b. Kons. jord'!D67&gt;0,'Vann transport'!F65*I65,"")</f>
        <v/>
      </c>
      <c r="K65" s="53" t="str">
        <f>IF('1h. Kons. fisk'!D67&gt;0,'1h. Kons. fisk'!D67,J65)</f>
        <v/>
      </c>
      <c r="L65" s="53" t="str">
        <f>IF('1b. Kons. jord'!E67&gt;0,'Vann transport'!G65*I65,"")</f>
        <v/>
      </c>
      <c r="M65" s="53" t="str">
        <f>IF('1h. Kons. fisk'!E67&gt;0,'1h. Kons. fisk'!E67,L65)</f>
        <v/>
      </c>
    </row>
    <row r="66" spans="1:41" x14ac:dyDescent="0.2">
      <c r="A66" s="1" t="str">
        <f>IF(Stoff!$B66=0,"-",Stoff!$B66)</f>
        <v>PBDE-99</v>
      </c>
      <c r="B66" s="1">
        <f>IF(ISNUMBER(Stoff!I66),Stoff!I66,IF(ISNUMBER(Stoff!G66),(10^(0.95*Stoff!G66-2.05)+0.82)*0.784*10^-(0.434*((Stoff!G66-1.78)^2)/2.44),"m.d."))</f>
        <v>1.1399999999999999</v>
      </c>
      <c r="C66" s="1">
        <f>IF(ISNUMBER(Stoff!J66),Stoff!J66,IF(ISNUMBER(Stoff!G66),10^(0.77*Stoff!G66-1.52)+0.82,"m.d."))</f>
        <v>3056</v>
      </c>
      <c r="D66" s="53">
        <f>IF(B66="m.d.","",(B66*'1a. Stedsspesifikk'!$D$123 +C66* '1a. Stedsspesifikk'!$D$124)/Fasefordeling!B66)</f>
        <v>0.27013218817375317</v>
      </c>
      <c r="E66" s="53" t="str">
        <f>IF(B66="m.d.","",IF('1b. Kons. jord'!D68&gt;0,'1b. Kons. jord'!D68*D66,""))</f>
        <v/>
      </c>
      <c r="F66" s="53" t="str">
        <f>IF('1g. Kons. grønnsaker'!D68&gt;0,'1g. Kons. grønnsaker'!D68,E66)</f>
        <v/>
      </c>
      <c r="G66" s="53" t="str">
        <f>IF(B66="m.d.","",IF('1b. Kons. jord'!E68&gt;0,'1b. Kons. jord'!E68*D66,""))</f>
        <v/>
      </c>
      <c r="H66" s="53" t="str">
        <f>IF('1g. Kons. grønnsaker'!E68&gt;0,'1g. Kons. grønnsaker'!E68,G66)</f>
        <v/>
      </c>
      <c r="I66" s="207">
        <f>IF(ISNUMBER(Stoff!H66),Stoff!H66,IF(Stoff!C66="organisk",(10^Stoff!G66)*'1a. Stedsspesifikk'!$D$136,"m.d"))</f>
        <v>35000</v>
      </c>
      <c r="J66" s="53" t="str">
        <f>IF('1b. Kons. jord'!D68&gt;0,'Vann transport'!F66*I66,"")</f>
        <v/>
      </c>
      <c r="K66" s="53" t="str">
        <f>IF('1h. Kons. fisk'!D68&gt;0,'1h. Kons. fisk'!D68,J66)</f>
        <v/>
      </c>
      <c r="L66" s="53" t="str">
        <f>IF('1b. Kons. jord'!E68&gt;0,'Vann transport'!G66*I66,"")</f>
        <v/>
      </c>
      <c r="M66" s="53" t="str">
        <f>IF('1h. Kons. fisk'!E68&gt;0,'1h. Kons. fisk'!E68,L66)</f>
        <v/>
      </c>
    </row>
    <row r="67" spans="1:41" x14ac:dyDescent="0.2">
      <c r="A67" s="1" t="str">
        <f>IF(Stoff!$B67=0,"-",Stoff!$B67)</f>
        <v>PBDE-154</v>
      </c>
      <c r="B67" s="1">
        <f>IF(ISNUMBER(Stoff!I67),Stoff!I67,IF(ISNUMBER(Stoff!G67),(10^(0.95*Stoff!G67-2.05)+0.82)*0.784*10^-(0.434*((Stoff!G67-1.78)^2)/2.44),"m.d."))</f>
        <v>1.1399999999999999</v>
      </c>
      <c r="C67" s="1">
        <f>IF(ISNUMBER(Stoff!J67),Stoff!J67,IF(ISNUMBER(Stoff!G67),10^(0.77*Stoff!G67-1.52)+0.82,"m.d."))</f>
        <v>3056</v>
      </c>
      <c r="D67" s="53">
        <f>IF(B67="m.d.","",(B67*'1a. Stedsspesifikk'!$D$123 +C67* '1a. Stedsspesifikk'!$D$124)/Fasefordeling!B67)</f>
        <v>0.27013218817375317</v>
      </c>
      <c r="E67" s="53" t="str">
        <f>IF(B67="m.d.","",IF('1b. Kons. jord'!D69&gt;0,'1b. Kons. jord'!D69*D67,""))</f>
        <v/>
      </c>
      <c r="F67" s="53" t="str">
        <f>IF('1g. Kons. grønnsaker'!D69&gt;0,'1g. Kons. grønnsaker'!D69,E67)</f>
        <v/>
      </c>
      <c r="G67" s="53" t="str">
        <f>IF(B67="m.d.","",IF('1b. Kons. jord'!E69&gt;0,'1b. Kons. jord'!E69*D67,""))</f>
        <v/>
      </c>
      <c r="H67" s="53" t="str">
        <f>IF('1g. Kons. grønnsaker'!E69&gt;0,'1g. Kons. grønnsaker'!E69,G67)</f>
        <v/>
      </c>
      <c r="I67" s="207">
        <f>IF(ISNUMBER(Stoff!H67),Stoff!H67,IF(Stoff!C67="organisk",(10^Stoff!G67)*'1a. Stedsspesifikk'!$D$136,"m.d"))</f>
        <v>35000</v>
      </c>
      <c r="J67" s="53" t="str">
        <f>IF('1b. Kons. jord'!D69&gt;0,'Vann transport'!F67*I67,"")</f>
        <v/>
      </c>
      <c r="K67" s="53" t="str">
        <f>IF('1h. Kons. fisk'!D69&gt;0,'1h. Kons. fisk'!D69,J67)</f>
        <v/>
      </c>
      <c r="L67" s="53" t="str">
        <f>IF('1b. Kons. jord'!E69&gt;0,'Vann transport'!G67*I67,"")</f>
        <v/>
      </c>
      <c r="M67" s="53" t="str">
        <f>IF('1h. Kons. fisk'!E69&gt;0,'1h. Kons. fisk'!E69,L67)</f>
        <v/>
      </c>
    </row>
    <row r="68" spans="1:41" x14ac:dyDescent="0.2">
      <c r="A68" s="1" t="str">
        <f>IF(Stoff!$B68=0,"-",Stoff!$B68)</f>
        <v>PBDE-209</v>
      </c>
      <c r="B68" s="1">
        <f>IF(ISNUMBER(Stoff!I68),Stoff!I68,IF(ISNUMBER(Stoff!G68),(10^(0.95*Stoff!G68-2.05)+0.82)*0.784*10^-(0.434*((Stoff!G68-1.78)^2)/2.44),"m.d."))</f>
        <v>3.3000000000000003E-5</v>
      </c>
      <c r="C68" s="1">
        <f>IF(ISNUMBER(Stoff!J68),Stoff!J68,IF(ISNUMBER(Stoff!G68),10^(0.77*Stoff!G68-1.52)+0.82,"m.d."))</f>
        <v>1270000</v>
      </c>
      <c r="D68" s="53">
        <f>IF(B68="m.d.","",(B68*'1a. Stedsspesifikk'!$D$123 +C68* '1a. Stedsspesifikk'!$D$124)/Fasefordeling!B68)</f>
        <v>1.2095238095552382E-4</v>
      </c>
      <c r="E68" s="53" t="str">
        <f>IF(B68="m.d.","",IF('1b. Kons. jord'!D70&gt;0,'1b. Kons. jord'!D70*D68,""))</f>
        <v/>
      </c>
      <c r="F68" s="53" t="str">
        <f>IF('1g. Kons. grønnsaker'!D70&gt;0,'1g. Kons. grønnsaker'!D70,E68)</f>
        <v/>
      </c>
      <c r="G68" s="53" t="str">
        <f>IF(B68="m.d.","",IF('1b. Kons. jord'!E70&gt;0,'1b. Kons. jord'!E70*D68,""))</f>
        <v/>
      </c>
      <c r="H68" s="53" t="str">
        <f>IF('1g. Kons. grønnsaker'!E70&gt;0,'1g. Kons. grønnsaker'!E70,G68)</f>
        <v/>
      </c>
      <c r="I68" s="207">
        <f>IF(ISNUMBER(Stoff!H68),Stoff!H68,IF(Stoff!C68="organisk",(10^Stoff!G68)*'1a. Stedsspesifikk'!$D$136,"m.d"))</f>
        <v>637</v>
      </c>
      <c r="J68" s="53" t="str">
        <f>IF('1b. Kons. jord'!D70&gt;0,'Vann transport'!F68*I68,"")</f>
        <v/>
      </c>
      <c r="K68" s="53" t="str">
        <f>IF('1h. Kons. fisk'!D70&gt;0,'1h. Kons. fisk'!D70,J68)</f>
        <v/>
      </c>
      <c r="L68" s="53" t="str">
        <f>IF('1b. Kons. jord'!E70&gt;0,'Vann transport'!G68*I68,"")</f>
        <v/>
      </c>
      <c r="M68" s="53" t="str">
        <f>IF('1h. Kons. fisk'!E70&gt;0,'1h. Kons. fisk'!E70,L68)</f>
        <v/>
      </c>
    </row>
    <row r="69" spans="1:41" x14ac:dyDescent="0.2">
      <c r="A69" s="1" t="str">
        <f>IF(Stoff!$B69=0,"-",Stoff!$B69)</f>
        <v>HBCDD</v>
      </c>
      <c r="B69" s="1">
        <f>IF(ISNUMBER(Stoff!I69),Stoff!I69,IF(ISNUMBER(Stoff!G69),(10^(0.95*Stoff!G69-2.05)+0.82)*0.784*10^-(0.434*((Stoff!G69-1.78)^2)/2.44),"m.d."))</f>
        <v>3.64</v>
      </c>
      <c r="C69" s="1">
        <f>IF(ISNUMBER(Stoff!J69),Stoff!J69,IF(ISNUMBER(Stoff!G69),10^(0.77*Stoff!G69-1.52)+0.82,"m.d."))</f>
        <v>643</v>
      </c>
      <c r="D69" s="53">
        <f>IF(B69="m.d.","",(B69*'1a. Stedsspesifikk'!$D$123 +C69* '1a. Stedsspesifikk'!$D$124)/Fasefordeling!B69)</f>
        <v>0.70734428668314764</v>
      </c>
      <c r="E69" s="53" t="str">
        <f>IF(B69="m.d.","",IF('1b. Kons. jord'!D71&gt;0,'1b. Kons. jord'!D71*D69,""))</f>
        <v/>
      </c>
      <c r="F69" s="53" t="str">
        <f>IF('1g. Kons. grønnsaker'!D71&gt;0,'1g. Kons. grønnsaker'!D71,E69)</f>
        <v/>
      </c>
      <c r="G69" s="53" t="str">
        <f>IF(B69="m.d.","",IF('1b. Kons. jord'!E71&gt;0,'1b. Kons. jord'!E71*D69,""))</f>
        <v/>
      </c>
      <c r="H69" s="53" t="str">
        <f>IF('1g. Kons. grønnsaker'!E71&gt;0,'1g. Kons. grønnsaker'!E71,G69)</f>
        <v/>
      </c>
      <c r="I69" s="207">
        <f>IF(ISNUMBER(Stoff!H69),Stoff!H69,IF(Stoff!C69="organisk",(10^Stoff!G69)*'1a. Stedsspesifikk'!$D$136,"m.d"))</f>
        <v>18100</v>
      </c>
      <c r="J69" s="53" t="str">
        <f>IF('1b. Kons. jord'!D71&gt;0,'Vann transport'!F69*I69,"")</f>
        <v/>
      </c>
      <c r="K69" s="53" t="str">
        <f>IF('1h. Kons. fisk'!D71&gt;0,'1h. Kons. fisk'!D71,J69)</f>
        <v/>
      </c>
      <c r="L69" s="53" t="str">
        <f>IF('1b. Kons. jord'!E71&gt;0,'Vann transport'!G69*I69,"")</f>
        <v/>
      </c>
      <c r="M69" s="53" t="str">
        <f>IF('1h. Kons. fisk'!E71&gt;0,'1h. Kons. fisk'!E71,L69)</f>
        <v/>
      </c>
    </row>
    <row r="70" spans="1:41" x14ac:dyDescent="0.2">
      <c r="A70" s="1" t="str">
        <f>IF(Stoff!$B70=0,"-",Stoff!$B70)</f>
        <v>Tetrabrombisfenol A</v>
      </c>
      <c r="B70" s="1">
        <f>IF(ISNUMBER(Stoff!I70),Stoff!I70,IF(ISNUMBER(Stoff!G70),(10^(0.95*Stoff!G70-2.05)+0.82)*0.784*10^-(0.434*((Stoff!G70-1.78)^2)/2.44),"m.d."))</f>
        <v>2.69</v>
      </c>
      <c r="C70" s="1">
        <f>IF(ISNUMBER(Stoff!J70),Stoff!J70,IF(ISNUMBER(Stoff!G70),10^(0.77*Stoff!G70-1.52)+0.82,"m.d."))</f>
        <v>1055</v>
      </c>
      <c r="D70" s="53">
        <f>IF(B70="m.d.","",(B70*'1a. Stedsspesifikk'!$D$123 +C70* '1a. Stedsspesifikk'!$D$124)/Fasefordeling!B70)</f>
        <v>1.0635180790733219</v>
      </c>
      <c r="E70" s="53" t="str">
        <f>IF(B70="m.d.","",IF('1b. Kons. jord'!D72&gt;0,'1b. Kons. jord'!D72*D70,""))</f>
        <v/>
      </c>
      <c r="F70" s="53" t="str">
        <f>IF('1g. Kons. grønnsaker'!D72&gt;0,'1g. Kons. grønnsaker'!D72,E70)</f>
        <v/>
      </c>
      <c r="G70" s="53" t="str">
        <f>IF(B70="m.d.","",IF('1b. Kons. jord'!E72&gt;0,'1b. Kons. jord'!E72*D70,""))</f>
        <v/>
      </c>
      <c r="H70" s="53" t="str">
        <f>IF('1g. Kons. grønnsaker'!E72&gt;0,'1g. Kons. grønnsaker'!E72,G70)</f>
        <v/>
      </c>
      <c r="I70" s="207">
        <f>IF(ISNUMBER(Stoff!H70),Stoff!H70,IF(Stoff!C70="organisk",(10^Stoff!G70)*'1a. Stedsspesifikk'!$D$136,"m.d"))</f>
        <v>1234</v>
      </c>
      <c r="J70" s="53" t="str">
        <f>IF('1b. Kons. jord'!D72&gt;0,'Vann transport'!F70*I70,"")</f>
        <v/>
      </c>
      <c r="K70" s="53" t="str">
        <f>IF('1h. Kons. fisk'!D72&gt;0,'1h. Kons. fisk'!D72,J70)</f>
        <v/>
      </c>
      <c r="L70" s="53" t="str">
        <f>IF('1b. Kons. jord'!E72&gt;0,'Vann transport'!G70*I70,"")</f>
        <v/>
      </c>
      <c r="M70" s="53" t="str">
        <f>IF('1h. Kons. fisk'!E72&gt;0,'1h. Kons. fisk'!E72,L70)</f>
        <v/>
      </c>
    </row>
    <row r="71" spans="1:41" x14ac:dyDescent="0.2">
      <c r="A71" s="1" t="str">
        <f>IF(Stoff!$B71=0,"-",Stoff!$B71)</f>
        <v>Bisfenol A</v>
      </c>
      <c r="B71" s="1">
        <f>IF(ISNUMBER(Stoff!I71),Stoff!I71,IF(ISNUMBER(Stoff!G71),(10^(0.95*Stoff!G71-2.05)+0.82)*0.784*10^-(0.434*((Stoff!G71-1.78)^2)/2.44),"m.d."))</f>
        <v>4.2699999999999996</v>
      </c>
      <c r="C71" s="1">
        <f>IF(ISNUMBER(Stoff!J71),Stoff!J71,IF(ISNUMBER(Stoff!G71),10^(0.77*Stoff!G71-1.52)+0.82,"m.d."))</f>
        <v>13.4</v>
      </c>
      <c r="D71" s="53">
        <f>IF(B71="m.d.","",(B71*'1a. Stedsspesifikk'!$D$123 +C71* '1a. Stedsspesifikk'!$D$124)/Fasefordeling!B71)</f>
        <v>1.2356643356643358</v>
      </c>
      <c r="E71" s="53" t="str">
        <f>IF(B71="m.d.","",IF('1b. Kons. jord'!D73&gt;0,'1b. Kons. jord'!D73*D71,""))</f>
        <v/>
      </c>
      <c r="F71" s="53" t="str">
        <f>IF('1g. Kons. grønnsaker'!D73&gt;0,'1g. Kons. grønnsaker'!D73,E71)</f>
        <v/>
      </c>
      <c r="G71" s="53" t="str">
        <f>IF(B71="m.d.","",IF('1b. Kons. jord'!E73&gt;0,'1b. Kons. jord'!E73*D71,""))</f>
        <v/>
      </c>
      <c r="H71" s="53" t="str">
        <f>IF('1g. Kons. grønnsaker'!E73&gt;0,'1g. Kons. grønnsaker'!E73,G71)</f>
        <v/>
      </c>
      <c r="I71" s="207">
        <f>IF(ISNUMBER(Stoff!H71),Stoff!H71,IF(Stoff!C71="organisk",(10^Stoff!G71)*'1a. Stedsspesifikk'!$D$136,"m.d"))</f>
        <v>67</v>
      </c>
      <c r="J71" s="53" t="str">
        <f>IF('1b. Kons. jord'!D73&gt;0,'Vann transport'!F71*I71,"")</f>
        <v/>
      </c>
      <c r="K71" s="53" t="str">
        <f>IF('1h. Kons. fisk'!D73&gt;0,'1h. Kons. fisk'!D73,J71)</f>
        <v/>
      </c>
      <c r="L71" s="53" t="str">
        <f>IF('1b. Kons. jord'!E73&gt;0,'Vann transport'!G71*I71,"")</f>
        <v/>
      </c>
      <c r="M71" s="53" t="str">
        <f>IF('1h. Kons. fisk'!E73&gt;0,'1h. Kons. fisk'!E73,L71)</f>
        <v/>
      </c>
    </row>
    <row r="72" spans="1:41" s="206" customFormat="1" x14ac:dyDescent="0.2">
      <c r="A72" s="1" t="str">
        <f>IF(Stoff!$B72=0,"-",Stoff!$B72)</f>
        <v>PFOS</v>
      </c>
      <c r="B72" s="1">
        <f>IF(ISNUMBER(Stoff!I72),Stoff!I72,IF(ISNUMBER(Stoff!G72),(10^(0.95*Stoff!G72-2.05)+0.82)*0.784*10^-(0.434*((Stoff!G72-1.78)^2)/2.44),"m.d."))</f>
        <v>0.17</v>
      </c>
      <c r="C72" s="1">
        <f>IF(ISNUMBER(Stoff!J72),Stoff!J72,IF(ISNUMBER(Stoff!G72),10^(0.77*Stoff!G72-1.52)+0.82,"m.d."))</f>
        <v>0.01</v>
      </c>
      <c r="D72" s="53">
        <f>IF(B72="m.d.","",(B72*'1a. Stedsspesifikk'!$D$123 +C72* '1a. Stedsspesifikk'!$D$124)/Fasefordeling!B72)</f>
        <v>9.0000000000000011E-3</v>
      </c>
      <c r="E72" s="53" t="str">
        <f>IF(B72="m.d.","",IF('1b. Kons. jord'!D74&gt;0,'1b. Kons. jord'!D74*D72,""))</f>
        <v/>
      </c>
      <c r="F72" s="53" t="str">
        <f>IF('1g. Kons. grønnsaker'!D74&gt;0,'1g. Kons. grønnsaker'!D74,E72)</f>
        <v/>
      </c>
      <c r="G72" s="53" t="str">
        <f>IF(B72="m.d.","",IF('1b. Kons. jord'!E74&gt;0,'1b. Kons. jord'!E74*D72,""))</f>
        <v/>
      </c>
      <c r="H72" s="53" t="str">
        <f>IF('1g. Kons. grønnsaker'!E74&gt;0,'1g. Kons. grønnsaker'!E74,G72)</f>
        <v/>
      </c>
      <c r="I72" s="207">
        <f>IF(ISNUMBER(Stoff!H72),Stoff!H72,IF(Stoff!C72="organisk",(10^Stoff!G72)*'1a. Stedsspesifikk'!$D$136,"m.d"))</f>
        <v>2796</v>
      </c>
      <c r="J72" s="53" t="str">
        <f>IF('1b. Kons. jord'!D74&gt;0,'Vann transport'!F72*I72,"")</f>
        <v/>
      </c>
      <c r="K72" s="53" t="str">
        <f>IF('1h. Kons. fisk'!D74&gt;0,'1h. Kons. fisk'!D74,J72)</f>
        <v/>
      </c>
      <c r="L72" s="53" t="str">
        <f>IF('1b. Kons. jord'!E74&gt;0,'Vann transport'!G72*I72,"")</f>
        <v/>
      </c>
      <c r="M72" s="53" t="str">
        <f>IF('1h. Kons. fisk'!E74&gt;0,'1h. Kons. fisk'!E74,L72)</f>
        <v/>
      </c>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row>
    <row r="73" spans="1:41" s="206" customFormat="1" x14ac:dyDescent="0.2">
      <c r="A73" s="1" t="str">
        <f>IF(Stoff!$B73=0,"-",Stoff!$B73)</f>
        <v>Nonylfenol</v>
      </c>
      <c r="B73" s="1">
        <f>IF(ISNUMBER(Stoff!I73),Stoff!I73,IF(ISNUMBER(Stoff!G73),(10^(0.95*Stoff!G73-2.05)+0.82)*0.784*10^-(0.434*((Stoff!G73-1.78)^2)/2.44),"m.d."))</f>
        <v>6.4</v>
      </c>
      <c r="C73" s="1">
        <f>IF(ISNUMBER(Stoff!J73),Stoff!J73,IF(ISNUMBER(Stoff!G73),10^(0.77*Stoff!G73-1.52)+0.82,"m.d."))</f>
        <v>85.9</v>
      </c>
      <c r="D73" s="53">
        <f>IF(B73="m.d.","",(B73*'1a. Stedsspesifikk'!$D$123 +C73* '1a. Stedsspesifikk'!$D$124)/Fasefordeling!B73)</f>
        <v>0.86100746268656725</v>
      </c>
      <c r="E73" s="53" t="str">
        <f>IF(B73="m.d.","",IF('1b. Kons. jord'!D75&gt;0,'1b. Kons. jord'!D75*D73,""))</f>
        <v/>
      </c>
      <c r="F73" s="53" t="str">
        <f>IF('1g. Kons. grønnsaker'!D75&gt;0,'1g. Kons. grønnsaker'!D75,E73)</f>
        <v/>
      </c>
      <c r="G73" s="53" t="str">
        <f>IF(B73="m.d.","",IF('1b. Kons. jord'!E75&gt;0,'1b. Kons. jord'!E75*D73,""))</f>
        <v/>
      </c>
      <c r="H73" s="53" t="str">
        <f>IF('1g. Kons. grønnsaker'!E75&gt;0,'1g. Kons. grønnsaker'!E75,G73)</f>
        <v/>
      </c>
      <c r="I73" s="207">
        <f>IF(ISNUMBER(Stoff!H73),Stoff!H73,IF(Stoff!C73="organisk",(10^Stoff!G73)*'1a. Stedsspesifikk'!$D$136,"m.d"))</f>
        <v>1280</v>
      </c>
      <c r="J73" s="53" t="str">
        <f>IF('1b. Kons. jord'!D75&gt;0,'Vann transport'!F73*I73,"")</f>
        <v/>
      </c>
      <c r="K73" s="53" t="str">
        <f>IF('1h. Kons. fisk'!D75&gt;0,'1h. Kons. fisk'!D75,J73)</f>
        <v/>
      </c>
      <c r="L73" s="53" t="str">
        <f>IF('1b. Kons. jord'!E75&gt;0,'Vann transport'!G73*I73,"")</f>
        <v/>
      </c>
      <c r="M73" s="53" t="str">
        <f>IF('1h. Kons. fisk'!E75&gt;0,'1h. Kons. fisk'!E75,L73)</f>
        <v/>
      </c>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row>
    <row r="74" spans="1:41" s="206" customFormat="1" x14ac:dyDescent="0.2">
      <c r="A74" s="1" t="str">
        <f>IF(Stoff!$B74=0,"-",Stoff!$B74)</f>
        <v>Nonylfenoletoksilat</v>
      </c>
      <c r="B74" s="1">
        <f>IF(ISNUMBER(Stoff!I74),Stoff!I74,IF(ISNUMBER(Stoff!G74),(10^(0.95*Stoff!G74-2.05)+0.82)*0.784*10^-(0.434*((Stoff!G74-1.78)^2)/2.44),"m.d."))</f>
        <v>6.4</v>
      </c>
      <c r="C74" s="1">
        <f>IF(ISNUMBER(Stoff!J74),Stoff!J74,IF(ISNUMBER(Stoff!G74),10^(0.77*Stoff!G74-1.52)+0.82,"m.d."))</f>
        <v>85.9</v>
      </c>
      <c r="D74" s="53">
        <f>IF(B74="m.d.","",(B74*'1a. Stedsspesifikk'!$D$123 +C74* '1a. Stedsspesifikk'!$D$124)/Fasefordeling!B74)</f>
        <v>0.86100746268656725</v>
      </c>
      <c r="E74" s="53" t="str">
        <f>IF(B74="m.d.","",IF('1b. Kons. jord'!D76&gt;0,'1b. Kons. jord'!D76*D74,""))</f>
        <v/>
      </c>
      <c r="F74" s="53" t="str">
        <f>IF('1g. Kons. grønnsaker'!D76&gt;0,'1g. Kons. grønnsaker'!D76,E74)</f>
        <v/>
      </c>
      <c r="G74" s="53" t="str">
        <f>IF(B74="m.d.","",IF('1b. Kons. jord'!E76&gt;0,'1b. Kons. jord'!E76*D74,""))</f>
        <v/>
      </c>
      <c r="H74" s="53" t="str">
        <f>IF('1g. Kons. grønnsaker'!E76&gt;0,'1g. Kons. grønnsaker'!E76,G74)</f>
        <v/>
      </c>
      <c r="I74" s="207">
        <f>IF(ISNUMBER(Stoff!H74),Stoff!H74,IF(Stoff!C74="organisk",(10^Stoff!G74)*'1a. Stedsspesifikk'!$D$136,"m.d"))</f>
        <v>1280</v>
      </c>
      <c r="J74" s="53" t="str">
        <f>IF('1b. Kons. jord'!D76&gt;0,'Vann transport'!F74*I74,"")</f>
        <v/>
      </c>
      <c r="K74" s="53" t="str">
        <f>IF('1h. Kons. fisk'!D76&gt;0,'1h. Kons. fisk'!D76,J74)</f>
        <v/>
      </c>
      <c r="L74" s="53" t="str">
        <f>IF('1b. Kons. jord'!E76&gt;0,'Vann transport'!G74*I74,"")</f>
        <v/>
      </c>
      <c r="M74" s="53" t="str">
        <f>IF('1h. Kons. fisk'!E76&gt;0,'1h. Kons. fisk'!E76,L74)</f>
        <v/>
      </c>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row>
    <row r="75" spans="1:41" s="206" customFormat="1" x14ac:dyDescent="0.2">
      <c r="A75" s="1" t="str">
        <f>IF(Stoff!$B75=0,"-",Stoff!$B75)</f>
        <v>Oktylfenol</v>
      </c>
      <c r="B75" s="1">
        <f>IF(ISNUMBER(Stoff!I75),Stoff!I75,IF(ISNUMBER(Stoff!G75),(10^(0.95*Stoff!G75-2.05)+0.82)*0.784*10^-(0.434*((Stoff!G75-1.78)^2)/2.44),"m.d."))</f>
        <v>6.15</v>
      </c>
      <c r="C75" s="1">
        <f>IF(ISNUMBER(Stoff!J75),Stoff!J75,IF(ISNUMBER(Stoff!G75),10^(0.77*Stoff!G75-1.52)+0.82,"m.d."))</f>
        <v>45.7</v>
      </c>
      <c r="D75" s="53">
        <f>IF(B75="m.d.","",(B75*'1a. Stedsspesifikk'!$D$123 +C75* '1a. Stedsspesifikk'!$D$124)/Fasefordeling!B75)</f>
        <v>0.94616788321167877</v>
      </c>
      <c r="E75" s="53" t="str">
        <f>IF(B75="m.d.","",IF('1b. Kons. jord'!D77&gt;0,'1b. Kons. jord'!D77*D75,""))</f>
        <v/>
      </c>
      <c r="F75" s="53" t="str">
        <f>IF('1g. Kons. grønnsaker'!D77&gt;0,'1g. Kons. grønnsaker'!D77,E75)</f>
        <v/>
      </c>
      <c r="G75" s="53" t="str">
        <f>IF(B75="m.d.","",IF('1b. Kons. jord'!E77&gt;0,'1b. Kons. jord'!E77*D75,""))</f>
        <v/>
      </c>
      <c r="H75" s="53" t="str">
        <f>IF('1g. Kons. grønnsaker'!E77&gt;0,'1g. Kons. grønnsaker'!E77,G75)</f>
        <v/>
      </c>
      <c r="I75" s="207">
        <f>IF(ISNUMBER(Stoff!H75),Stoff!H75,IF(Stoff!C75="organisk",(10^Stoff!G75)*'1a. Stedsspesifikk'!$D$136,"m.d"))</f>
        <v>634</v>
      </c>
      <c r="J75" s="53" t="str">
        <f>IF('1b. Kons. jord'!D77&gt;0,'Vann transport'!F75*I75,"")</f>
        <v/>
      </c>
      <c r="K75" s="53" t="str">
        <f>IF('1h. Kons. fisk'!D77&gt;0,'1h. Kons. fisk'!D77,J75)</f>
        <v/>
      </c>
      <c r="L75" s="53" t="str">
        <f>IF('1b. Kons. jord'!E77&gt;0,'Vann transport'!G75*I75,"")</f>
        <v/>
      </c>
      <c r="M75" s="53" t="str">
        <f>IF('1h. Kons. fisk'!E77&gt;0,'1h. Kons. fisk'!E77,L75)</f>
        <v/>
      </c>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row>
    <row r="76" spans="1:41" s="206" customFormat="1" x14ac:dyDescent="0.2">
      <c r="A76" s="1" t="str">
        <f>IF(Stoff!$B76=0,"-",Stoff!$B76)</f>
        <v>Oktylfenoletoksilat</v>
      </c>
      <c r="B76" s="1">
        <f>IF(ISNUMBER(Stoff!I76),Stoff!I76,IF(ISNUMBER(Stoff!G76),(10^(0.95*Stoff!G76-2.05)+0.82)*0.784*10^-(0.434*((Stoff!G76-1.78)^2)/2.44),"m.d."))</f>
        <v>6.15</v>
      </c>
      <c r="C76" s="1">
        <f>IF(ISNUMBER(Stoff!J76),Stoff!J76,IF(ISNUMBER(Stoff!G76),10^(0.77*Stoff!G76-1.52)+0.82,"m.d."))</f>
        <v>45.7</v>
      </c>
      <c r="D76" s="53">
        <f>IF(B76="m.d.","",(B76*'1a. Stedsspesifikk'!$D$123 +C76* '1a. Stedsspesifikk'!$D$124)/Fasefordeling!B76)</f>
        <v>0.94616788321167877</v>
      </c>
      <c r="E76" s="53" t="str">
        <f>IF(B76="m.d.","",IF('1b. Kons. jord'!D78&gt;0,'1b. Kons. jord'!D78*D76,""))</f>
        <v/>
      </c>
      <c r="F76" s="53" t="str">
        <f>IF('1g. Kons. grønnsaker'!D78&gt;0,'1g. Kons. grønnsaker'!D78,E76)</f>
        <v/>
      </c>
      <c r="G76" s="53" t="str">
        <f>IF(B76="m.d.","",IF('1b. Kons. jord'!E78&gt;0,'1b. Kons. jord'!E78*D76,""))</f>
        <v/>
      </c>
      <c r="H76" s="53" t="str">
        <f>IF('1g. Kons. grønnsaker'!E78&gt;0,'1g. Kons. grønnsaker'!E78,G76)</f>
        <v/>
      </c>
      <c r="I76" s="207">
        <f>IF(ISNUMBER(Stoff!H76),Stoff!H76,IF(Stoff!C76="organisk",(10^Stoff!G76)*'1a. Stedsspesifikk'!$D$136,"m.d"))</f>
        <v>634</v>
      </c>
      <c r="J76" s="53" t="str">
        <f>IF('1b. Kons. jord'!D78&gt;0,'Vann transport'!F76*I76,"")</f>
        <v/>
      </c>
      <c r="K76" s="53" t="str">
        <f>IF('1h. Kons. fisk'!D78&gt;0,'1h. Kons. fisk'!D78,J76)</f>
        <v/>
      </c>
      <c r="L76" s="53" t="str">
        <f>IF('1b. Kons. jord'!E78&gt;0,'Vann transport'!G76*I76,"")</f>
        <v/>
      </c>
      <c r="M76" s="53" t="str">
        <f>IF('1h. Kons. fisk'!E78&gt;0,'1h. Kons. fisk'!E78,L76)</f>
        <v/>
      </c>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row>
    <row r="77" spans="1:41" s="206" customFormat="1" x14ac:dyDescent="0.2">
      <c r="A77" s="1" t="str">
        <f>IF(Stoff!$B77=0,"-",Stoff!$B77)</f>
        <v>TBT-oksid</v>
      </c>
      <c r="B77" s="1">
        <f>IF(ISNUMBER(Stoff!I77),Stoff!I77,IF(ISNUMBER(Stoff!G77),(10^(0.95*Stoff!G77-2.05)+0.82)*0.784*10^-(0.434*((Stoff!G77-1.78)^2)/2.44),"m.d."))</f>
        <v>6.4</v>
      </c>
      <c r="C77" s="1">
        <f>IF(ISNUMBER(Stoff!J77),Stoff!J77,IF(ISNUMBER(Stoff!G77),10^(0.77*Stoff!G77-1.52)+0.82,"m.d."))</f>
        <v>74.599999999999994</v>
      </c>
      <c r="D77" s="53">
        <f>IF(B77="m.d.","",(B77*'1a. Stedsspesifikk'!$D$123 +C77* '1a. Stedsspesifikk'!$D$124)/Fasefordeling!B77)</f>
        <v>3.7361623616236161</v>
      </c>
      <c r="E77" s="53" t="str">
        <f>IF(B77="m.d.","",IF('1b. Kons. jord'!D79&gt;0,'1b. Kons. jord'!D79*D77,""))</f>
        <v/>
      </c>
      <c r="F77" s="53" t="str">
        <f>IF('1g. Kons. grønnsaker'!D79&gt;0,'1g. Kons. grønnsaker'!D79,E77)</f>
        <v/>
      </c>
      <c r="G77" s="53" t="str">
        <f>IF(B77="m.d.","",IF('1b. Kons. jord'!E79&gt;0,'1b. Kons. jord'!E79*D77,""))</f>
        <v/>
      </c>
      <c r="H77" s="53" t="str">
        <f>IF('1g. Kons. grønnsaker'!E79&gt;0,'1g. Kons. grønnsaker'!E79,G77)</f>
        <v/>
      </c>
      <c r="I77" s="207">
        <f>IF(ISNUMBER(Stoff!H77),Stoff!H77,IF(Stoff!C77="organisk",(10^Stoff!G77)*'1a. Stedsspesifikk'!$D$136,"m.d"))</f>
        <v>6000</v>
      </c>
      <c r="J77" s="53" t="str">
        <f>IF('1b. Kons. jord'!D79&gt;0,'Vann transport'!F77*I77,"")</f>
        <v/>
      </c>
      <c r="K77" s="53" t="str">
        <f>IF('1h. Kons. fisk'!D79&gt;0,'1h. Kons. fisk'!D79,J77)</f>
        <v/>
      </c>
      <c r="L77" s="53" t="str">
        <f>IF('1b. Kons. jord'!E79&gt;0,'Vann transport'!G77*I77,"")</f>
        <v/>
      </c>
      <c r="M77" s="53" t="str">
        <f>IF('1h. Kons. fisk'!E79&gt;0,'1h. Kons. fisk'!E79,L77)</f>
        <v/>
      </c>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row>
    <row r="78" spans="1:41" s="206" customFormat="1" x14ac:dyDescent="0.2">
      <c r="A78" s="1" t="str">
        <f>IF(Stoff!$B78=0,"-",Stoff!$B78)</f>
        <v>Trifenyltinnklorid</v>
      </c>
      <c r="B78" s="1">
        <f>IF(ISNUMBER(Stoff!I78),Stoff!I78,IF(ISNUMBER(Stoff!G78),(10^(0.95*Stoff!G78-2.05)+0.82)*0.784*10^-(0.434*((Stoff!G78-1.78)^2)/2.44),"m.d."))</f>
        <v>4.37</v>
      </c>
      <c r="C78" s="1">
        <f>IF(ISNUMBER(Stoff!J78),Stoff!J78,IF(ISNUMBER(Stoff!G78),10^(0.77*Stoff!G78-1.52)+0.82,"m.d."))</f>
        <v>14</v>
      </c>
      <c r="D78" s="53">
        <f>IF(B78="m.d.","",(B78*'1a. Stedsspesifikk'!$D$123 +C78* '1a. Stedsspesifikk'!$D$124)/Fasefordeling!B78)</f>
        <v>0.48342105263157897</v>
      </c>
      <c r="E78" s="53" t="str">
        <f>IF(B78="m.d.","",IF('1b. Kons. jord'!D80&gt;0,'1b. Kons. jord'!D80*D78,""))</f>
        <v/>
      </c>
      <c r="F78" s="53" t="str">
        <f>IF('1g. Kons. grønnsaker'!D80&gt;0,'1g. Kons. grønnsaker'!D80,E78)</f>
        <v/>
      </c>
      <c r="G78" s="53" t="str">
        <f>IF(B78="m.d.","",IF('1b. Kons. jord'!E80&gt;0,'1b. Kons. jord'!E80*D78,""))</f>
        <v/>
      </c>
      <c r="H78" s="53" t="str">
        <f>IF('1g. Kons. grønnsaker'!E80&gt;0,'1g. Kons. grønnsaker'!E80,G78)</f>
        <v/>
      </c>
      <c r="I78" s="207">
        <f>IF(ISNUMBER(Stoff!H78),Stoff!H78,IF(Stoff!C78="organisk",(10^Stoff!G78)*'1a. Stedsspesifikk'!$D$136,"m.d"))</f>
        <v>1100</v>
      </c>
      <c r="J78" s="53" t="str">
        <f>IF('1b. Kons. jord'!D80&gt;0,'Vann transport'!F78*I78,"")</f>
        <v/>
      </c>
      <c r="K78" s="53" t="str">
        <f>IF('1h. Kons. fisk'!D80&gt;0,'1h. Kons. fisk'!D80,J78)</f>
        <v/>
      </c>
      <c r="L78" s="53" t="str">
        <f>IF('1b. Kons. jord'!E80&gt;0,'Vann transport'!G78*I78,"")</f>
        <v/>
      </c>
      <c r="M78" s="53" t="str">
        <f>IF('1h. Kons. fisk'!E80&gt;0,'1h. Kons. fisk'!E80,L78)</f>
        <v/>
      </c>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row>
    <row r="79" spans="1:41" s="206" customFormat="1" x14ac:dyDescent="0.2">
      <c r="A79" s="1" t="str">
        <f>IF(Stoff!$B79=0,"-",Stoff!$B79)</f>
        <v>Di(2-etylheksyl)ftalat</v>
      </c>
      <c r="B79" s="1">
        <f>IF(ISNUMBER(Stoff!I79),Stoff!I79,IF(ISNUMBER(Stoff!G79),(10^(0.95*Stoff!G79-2.05)+0.82)*0.784*10^-(0.434*((Stoff!G79-1.78)^2)/2.44),"m.d."))</f>
        <v>0.14000000000000001</v>
      </c>
      <c r="C79" s="1">
        <f>IF(ISNUMBER(Stoff!J79),Stoff!J79,IF(ISNUMBER(Stoff!G79),10^(0.77*Stoff!G79-1.52)+0.82,"m.d."))</f>
        <v>17990</v>
      </c>
      <c r="D79" s="53">
        <f>IF(B79="m.d.","",(B79*'1a. Stedsspesifikk'!$D$123 +C79* '1a. Stedsspesifikk'!$D$124)/Fasefordeling!B79)</f>
        <v>5.4515575757575752</v>
      </c>
      <c r="E79" s="53" t="str">
        <f>IF(B79="m.d.","",IF('1b. Kons. jord'!D81&gt;0,'1b. Kons. jord'!D81*D79,""))</f>
        <v/>
      </c>
      <c r="F79" s="53" t="str">
        <f>IF('1g. Kons. grønnsaker'!D81&gt;0,'1g. Kons. grønnsaker'!D81,E79)</f>
        <v/>
      </c>
      <c r="G79" s="53" t="str">
        <f>IF(B79="m.d.","",IF('1b. Kons. jord'!E81&gt;0,'1b. Kons. jord'!E81*D79,""))</f>
        <v/>
      </c>
      <c r="H79" s="53" t="str">
        <f>IF('1g. Kons. grønnsaker'!E81&gt;0,'1g. Kons. grønnsaker'!E81,G79)</f>
        <v/>
      </c>
      <c r="I79" s="207">
        <f>IF(ISNUMBER(Stoff!H79),Stoff!H79,IF(Stoff!C79="organisk",(10^Stoff!G79)*'1a. Stedsspesifikk'!$D$136,"m.d"))</f>
        <v>840</v>
      </c>
      <c r="J79" s="53" t="str">
        <f>IF('1b. Kons. jord'!D81&gt;0,'Vann transport'!F79*I79,"")</f>
        <v/>
      </c>
      <c r="K79" s="53" t="str">
        <f>IF('1h. Kons. fisk'!D81&gt;0,'1h. Kons. fisk'!D81,J79)</f>
        <v/>
      </c>
      <c r="L79" s="53" t="str">
        <f>IF('1b. Kons. jord'!E81&gt;0,'Vann transport'!G79*I79,"")</f>
        <v/>
      </c>
      <c r="M79" s="53" t="str">
        <f>IF('1h. Kons. fisk'!E81&gt;0,'1h. Kons. fisk'!E81,L79)</f>
        <v/>
      </c>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row>
    <row r="80" spans="1:41" s="206" customFormat="1" x14ac:dyDescent="0.2">
      <c r="A80" s="1" t="str">
        <f>IF(Stoff!$B80=0,"-",Stoff!$B80)</f>
        <v>Mellomkjedete kl. paraf.</v>
      </c>
      <c r="B80" s="1">
        <f>IF(ISNUMBER(Stoff!I80),Stoff!I80,IF(ISNUMBER(Stoff!G80),(10^(0.95*Stoff!G80-2.05)+0.82)*0.784*10^-(0.434*((Stoff!G80-1.78)^2)/2.44),"m.d."))</f>
        <v>0.44</v>
      </c>
      <c r="C80" s="1">
        <f>IF(ISNUMBER(Stoff!J80),Stoff!J80,IF(ISNUMBER(Stoff!G80),10^(0.77*Stoff!G80-1.52)+0.82,"m.d."))</f>
        <v>7414</v>
      </c>
      <c r="D80" s="53">
        <f>IF(B80="m.d.","",(B80*'1a. Stedsspesifikk'!$D$123 +C80* '1a. Stedsspesifikk'!$D$124)/Fasefordeling!B80)</f>
        <v>4.8671908181371196E-2</v>
      </c>
      <c r="E80" s="53" t="str">
        <f>IF(B80="m.d.","",IF('1b. Kons. jord'!D82&gt;0,'1b. Kons. jord'!D82*D80,""))</f>
        <v/>
      </c>
      <c r="F80" s="53" t="str">
        <f>IF('1g. Kons. grønnsaker'!D82&gt;0,'1g. Kons. grønnsaker'!D82,E80)</f>
        <v/>
      </c>
      <c r="G80" s="53" t="str">
        <f>IF(B80="m.d.","",IF('1b. Kons. jord'!E82&gt;0,'1b. Kons. jord'!E82*D80,""))</f>
        <v/>
      </c>
      <c r="H80" s="53" t="str">
        <f>IF('1g. Kons. grønnsaker'!E82&gt;0,'1g. Kons. grønnsaker'!E82,G80)</f>
        <v/>
      </c>
      <c r="I80" s="207">
        <f>IF(ISNUMBER(Stoff!H80),Stoff!H80,IF(Stoff!C80="organisk",(10^Stoff!G80)*'1a. Stedsspesifikk'!$D$136,"m.d"))</f>
        <v>1087</v>
      </c>
      <c r="J80" s="53" t="str">
        <f>IF('1b. Kons. jord'!D82&gt;0,'Vann transport'!F80*I80,"")</f>
        <v/>
      </c>
      <c r="K80" s="53" t="str">
        <f>IF('1h. Kons. fisk'!D82&gt;0,'1h. Kons. fisk'!D82,J80)</f>
        <v/>
      </c>
      <c r="L80" s="53" t="str">
        <f>IF('1b. Kons. jord'!E82&gt;0,'Vann transport'!G80*I80,"")</f>
        <v/>
      </c>
      <c r="M80" s="53" t="str">
        <f>IF('1h. Kons. fisk'!E82&gt;0,'1h. Kons. fisk'!E82,L80)</f>
        <v/>
      </c>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row>
    <row r="81" spans="1:41" s="206" customFormat="1" x14ac:dyDescent="0.2">
      <c r="A81" s="1" t="str">
        <f>IF(Stoff!$B81=0,"-",Stoff!$B81)</f>
        <v>Kortkjedete kl. paraf.</v>
      </c>
      <c r="B81" s="1">
        <f>IF(ISNUMBER(Stoff!I81),Stoff!I81,IF(ISNUMBER(Stoff!G81),(10^(0.95*Stoff!G81-2.05)+0.82)*0.784*10^-(0.434*((Stoff!G81-1.78)^2)/2.44),"m.d."))</f>
        <v>2.38</v>
      </c>
      <c r="C81" s="1">
        <f>IF(ISNUMBER(Stoff!J81),Stoff!J81,IF(ISNUMBER(Stoff!G81),10^(0.77*Stoff!G81-1.52)+0.82,"m.d."))</f>
        <v>1260</v>
      </c>
      <c r="D81" s="53">
        <f>IF(B81="m.d.","",(B81*'1a. Stedsspesifikk'!$D$123 +C81* '1a. Stedsspesifikk'!$D$124)/Fasefordeling!B81)</f>
        <v>0.31634473702675342</v>
      </c>
      <c r="E81" s="53" t="str">
        <f>IF(B81="m.d.","",IF('1b. Kons. jord'!D83&gt;0,'1b. Kons. jord'!D83*D81,""))</f>
        <v/>
      </c>
      <c r="F81" s="53" t="str">
        <f>IF('1g. Kons. grønnsaker'!D83&gt;0,'1g. Kons. grønnsaker'!D83,E81)</f>
        <v/>
      </c>
      <c r="G81" s="53" t="str">
        <f>IF(B81="m.d.","",IF('1b. Kons. jord'!E83&gt;0,'1b. Kons. jord'!E83*D81,""))</f>
        <v/>
      </c>
      <c r="H81" s="53" t="str">
        <f>IF('1g. Kons. grønnsaker'!E83&gt;0,'1g. Kons. grønnsaker'!E83,G81)</f>
        <v/>
      </c>
      <c r="I81" s="207">
        <f>IF(ISNUMBER(Stoff!H81),Stoff!H81,IF(Stoff!C81="organisk",(10^Stoff!G81)*'1a. Stedsspesifikk'!$D$136,"m.d"))</f>
        <v>1600</v>
      </c>
      <c r="J81" s="53" t="str">
        <f>IF('1b. Kons. jord'!D83&gt;0,'Vann transport'!F81*I81,"")</f>
        <v/>
      </c>
      <c r="K81" s="53" t="str">
        <f>IF('1h. Kons. fisk'!D83&gt;0,'1h. Kons. fisk'!D83,J81)</f>
        <v/>
      </c>
      <c r="L81" s="53" t="str">
        <f>IF('1b. Kons. jord'!E83&gt;0,'Vann transport'!G81*I81,"")</f>
        <v/>
      </c>
      <c r="M81" s="53" t="str">
        <f>IF('1h. Kons. fisk'!E83&gt;0,'1h. Kons. fisk'!E83,L81)</f>
        <v/>
      </c>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row>
    <row r="82" spans="1:41" s="206" customFormat="1" x14ac:dyDescent="0.2">
      <c r="A82" s="1" t="str">
        <f>IF(Stoff!$B82=0,"-",Stoff!$B82)</f>
        <v>Polyklorerte naftalener</v>
      </c>
      <c r="B82" s="1" t="str">
        <f>IF(ISNUMBER(Stoff!I82),Stoff!I82,IF(ISNUMBER(Stoff!G82),(10^(0.95*Stoff!G82-2.05)+0.82)*0.784*10^-(0.434*((Stoff!G82-1.78)^2)/2.44),"m.d."))</f>
        <v>m.d.</v>
      </c>
      <c r="C82" s="1" t="str">
        <f>IF(ISNUMBER(Stoff!J82),Stoff!J82,IF(ISNUMBER(Stoff!G82),10^(0.77*Stoff!G82-1.52)+0.82,"m.d."))</f>
        <v>m.d.</v>
      </c>
      <c r="D82" s="53" t="str">
        <f>IF(B82="m.d.","",(B82*'1a. Stedsspesifikk'!$D$123 +C82* '1a. Stedsspesifikk'!$D$124)/Fasefordeling!B82)</f>
        <v/>
      </c>
      <c r="E82" s="53" t="str">
        <f>IF(B82="m.d.","",IF('1b. Kons. jord'!D84&gt;0,'1b. Kons. jord'!D84*D82,""))</f>
        <v/>
      </c>
      <c r="F82" s="53" t="str">
        <f>IF('1g. Kons. grønnsaker'!D84&gt;0,'1g. Kons. grønnsaker'!D84,E82)</f>
        <v/>
      </c>
      <c r="G82" s="53" t="str">
        <f>IF(B82="m.d.","",IF('1b. Kons. jord'!E84&gt;0,'1b. Kons. jord'!E84*D82,""))</f>
        <v/>
      </c>
      <c r="H82" s="53" t="str">
        <f>IF('1g. Kons. grønnsaker'!E84&gt;0,'1g. Kons. grønnsaker'!E84,G82)</f>
        <v/>
      </c>
      <c r="I82" s="207">
        <f>IF(ISNUMBER(Stoff!H82),Stoff!H82,IF(Stoff!C82="organisk",(10^Stoff!G82)*'1a. Stedsspesifikk'!$D$136,"m.d"))</f>
        <v>0.1</v>
      </c>
      <c r="J82" s="53" t="str">
        <f>IF('1b. Kons. jord'!D84&gt;0,'Vann transport'!F82*I82,"")</f>
        <v/>
      </c>
      <c r="K82" s="53" t="str">
        <f>IF('1h. Kons. fisk'!D84&gt;0,'1h. Kons. fisk'!D84,J82)</f>
        <v/>
      </c>
      <c r="L82" s="53" t="str">
        <f>IF('1b. Kons. jord'!E84&gt;0,'Vann transport'!G82*I82,"")</f>
        <v/>
      </c>
      <c r="M82" s="53" t="str">
        <f>IF('1h. Kons. fisk'!E84&gt;0,'1h. Kons. fisk'!E84,L82)</f>
        <v/>
      </c>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row>
    <row r="83" spans="1:41" s="206" customFormat="1" x14ac:dyDescent="0.2">
      <c r="A83" s="1" t="str">
        <f>IF(Stoff!$B83=0,"-",Stoff!$B83)</f>
        <v>Trikresylfosfat</v>
      </c>
      <c r="B83" s="1">
        <f>IF(ISNUMBER(Stoff!I83),Stoff!I83,IF(ISNUMBER(Stoff!G83),(10^(0.95*Stoff!G83-2.05)+0.82)*0.784*10^-(0.434*((Stoff!G83-1.78)^2)/2.44),"m.d."))</f>
        <v>2.6</v>
      </c>
      <c r="C83" s="1">
        <f>IF(ISNUMBER(Stoff!J83),Stoff!J83,IF(ISNUMBER(Stoff!G83),10^(0.77*Stoff!G83-1.52)+0.82,"m.d."))</f>
        <v>1113</v>
      </c>
      <c r="D83" s="53">
        <f>IF(B83="m.d.","",(B83*'1a. Stedsspesifikk'!$D$123 +C83* '1a. Stedsspesifikk'!$D$124)/Fasefordeling!B83)</f>
        <v>2.7320370279668897</v>
      </c>
      <c r="E83" s="53" t="str">
        <f>IF(B83="m.d.","",IF('1b. Kons. jord'!D85&gt;0,'1b. Kons. jord'!D85*D83,""))</f>
        <v/>
      </c>
      <c r="F83" s="53" t="str">
        <f>IF('1g. Kons. grønnsaker'!D85&gt;0,'1g. Kons. grønnsaker'!D85,E83)</f>
        <v/>
      </c>
      <c r="G83" s="53" t="str">
        <f>IF(B83="m.d.","",IF('1b. Kons. jord'!E85&gt;0,'1b. Kons. jord'!E85*D83,""))</f>
        <v/>
      </c>
      <c r="H83" s="53" t="str">
        <f>IF('1g. Kons. grønnsaker'!E85&gt;0,'1g. Kons. grønnsaker'!E85,G83)</f>
        <v/>
      </c>
      <c r="I83" s="207">
        <f>IF(ISNUMBER(Stoff!H83),Stoff!H83,IF(Stoff!C83="organisk",(10^Stoff!G83)*'1a. Stedsspesifikk'!$D$136,"m.d"))</f>
        <v>21903</v>
      </c>
      <c r="J83" s="53" t="str">
        <f>IF('1b. Kons. jord'!D85&gt;0,'Vann transport'!F83*I83,"")</f>
        <v/>
      </c>
      <c r="K83" s="53" t="str">
        <f>IF('1h. Kons. fisk'!D85&gt;0,'1h. Kons. fisk'!D85,J83)</f>
        <v/>
      </c>
      <c r="L83" s="53" t="str">
        <f>IF('1b. Kons. jord'!E85&gt;0,'Vann transport'!G83*I83,"")</f>
        <v/>
      </c>
      <c r="M83" s="53" t="str">
        <f>IF('1h. Kons. fisk'!E85&gt;0,'1h. Kons. fisk'!E85,L83)</f>
        <v/>
      </c>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row>
    <row r="84" spans="1:41" s="206" customFormat="1" x14ac:dyDescent="0.2">
      <c r="A84" s="1" t="str">
        <f>IF(Stoff!$B84=0,"-",Stoff!$B84)</f>
        <v>Dioksin (TCDD-ekv.)</v>
      </c>
      <c r="B84" s="1">
        <f>IF(ISNUMBER(Stoff!I84),Stoff!I84,IF(ISNUMBER(Stoff!G84),(10^(0.95*Stoff!G84-2.05)+0.82)*0.784*10^-(0.434*((Stoff!G84-1.78)^2)/2.44),"m.d."))</f>
        <v>0.66</v>
      </c>
      <c r="C84" s="1">
        <f>IF(ISNUMBER(Stoff!J84),Stoff!J84,IF(ISNUMBER(Stoff!G84),10^(0.77*Stoff!G84-1.52)+0.82,"m.d."))</f>
        <v>5201</v>
      </c>
      <c r="D84" s="53">
        <f>IF(B84="m.d.","",(B84*'1a. Stedsspesifikk'!$D$123 +C84* '1a. Stedsspesifikk'!$D$124)/Fasefordeling!B84)</f>
        <v>5.7796222222222221E-2</v>
      </c>
      <c r="E84" s="53" t="str">
        <f>IF(B84="m.d.","",IF('1b. Kons. jord'!D86&gt;0,'1b. Kons. jord'!D86*D84,""))</f>
        <v/>
      </c>
      <c r="F84" s="53" t="str">
        <f>IF('1g. Kons. grønnsaker'!D86&gt;0,'1g. Kons. grønnsaker'!D86,E84)</f>
        <v/>
      </c>
      <c r="G84" s="53" t="str">
        <f>IF(B84="m.d.","",IF('1b. Kons. jord'!E86&gt;0,'1b. Kons. jord'!E86*D84,""))</f>
        <v/>
      </c>
      <c r="H84" s="53" t="str">
        <f>IF('1g. Kons. grønnsaker'!E86&gt;0,'1g. Kons. grønnsaker'!E86,G84)</f>
        <v/>
      </c>
      <c r="I84" s="3">
        <f>IF(ISNUMBER(Stoff!H84),Stoff!H84,IF(Stoff!C84="organisk",(10^Stoff!G84)*'1a. Stedsspesifikk'!$D$136,"m.d"))</f>
        <v>41540</v>
      </c>
      <c r="J84" s="53" t="str">
        <f>IF('1b. Kons. jord'!D86&gt;0,'Vann transport'!F84*I84,"")</f>
        <v/>
      </c>
      <c r="K84" s="53" t="str">
        <f>IF('1h. Kons. fisk'!D86&gt;0,'1h. Kons. fisk'!D86,J84)</f>
        <v/>
      </c>
      <c r="L84" s="53" t="str">
        <f>IF('1b. Kons. jord'!E86&gt;0,'Vann transport'!G84*I84,"")</f>
        <v/>
      </c>
      <c r="M84" s="53" t="str">
        <f>IF('1h. Kons. fisk'!E86&gt;0,'1h. Kons. fisk'!E86,L84)</f>
        <v/>
      </c>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row>
    <row r="85" spans="1:41" s="206" customFormat="1" x14ac:dyDescent="0.2">
      <c r="A85" s="1" t="str">
        <f>IF(Stoff!$B85=0,"-",Stoff!$B85)</f>
        <v>-</v>
      </c>
      <c r="B85" s="1" t="str">
        <f>IF(ISNUMBER(Stoff!I85),Stoff!I85,IF(ISNUMBER(Stoff!G85),(10^(0.95*Stoff!G85-2.05)+0.82)*0.784*10^-(0.434*((Stoff!G85-1.78)^2)/2.44),"m.d."))</f>
        <v>m.d.</v>
      </c>
      <c r="C85" s="1" t="str">
        <f>IF(ISNUMBER(Stoff!J85),Stoff!J85,IF(ISNUMBER(Stoff!G85),10^(0.77*Stoff!G85-1.52)+0.82,"m.d."))</f>
        <v>m.d.</v>
      </c>
      <c r="D85" s="53" t="str">
        <f>IF(B85="m.d.","",(B85*'1a. Stedsspesifikk'!$D$123 +C85* '1a. Stedsspesifikk'!$D$124)/Fasefordeling!B85)</f>
        <v/>
      </c>
      <c r="E85" s="53" t="str">
        <f>IF(B85="m.d.","",IF('1b. Kons. jord'!D87&gt;0,'1b. Kons. jord'!D87*D85,""))</f>
        <v/>
      </c>
      <c r="F85" s="53" t="str">
        <f>IF('1g. Kons. grønnsaker'!D87&gt;0,'1g. Kons. grønnsaker'!D87,E85)</f>
        <v/>
      </c>
      <c r="G85" s="53" t="str">
        <f>IF(B85="m.d.","",IF('1b. Kons. jord'!E87&gt;0,'1b. Kons. jord'!E87*D85,""))</f>
        <v/>
      </c>
      <c r="H85" s="53" t="str">
        <f>IF('1g. Kons. grønnsaker'!E87&gt;0,'1g. Kons. grønnsaker'!E87,G85)</f>
        <v/>
      </c>
      <c r="I85" s="3" t="str">
        <f>IF(ISNUMBER(Stoff!H85),Stoff!H85,IF(Stoff!C85="organisk",(10^Stoff!G85)*'1a. Stedsspesifikk'!$D$136,"m.d"))</f>
        <v>m.d</v>
      </c>
      <c r="J85" s="53" t="str">
        <f>IF('1b. Kons. jord'!D87&gt;0,'Vann transport'!F85*I85,"")</f>
        <v/>
      </c>
      <c r="K85" s="53" t="str">
        <f>IF('1h. Kons. fisk'!D87&gt;0,'1h. Kons. fisk'!D87,J85)</f>
        <v/>
      </c>
      <c r="L85" s="53" t="str">
        <f>IF('1b. Kons. jord'!E87&gt;0,'Vann transport'!G85*I85,"")</f>
        <v/>
      </c>
      <c r="M85" s="53" t="str">
        <f>IF('1h. Kons. fisk'!E87&gt;0,'1h. Kons. fisk'!E87,L85)</f>
        <v/>
      </c>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row>
    <row r="86" spans="1:41" s="206" customFormat="1" x14ac:dyDescent="0.2">
      <c r="A86" s="1" t="str">
        <f>IF(Stoff!$B86=0,"-",Stoff!$B86)</f>
        <v>-</v>
      </c>
      <c r="B86" s="1" t="str">
        <f>IF(ISNUMBER(Stoff!I86),Stoff!I86,IF(ISNUMBER(Stoff!G86),(10^(0.95*Stoff!G86-2.05)+0.82)*0.784*10^-(0.434*((Stoff!G86-1.78)^2)/2.44),"m.d."))</f>
        <v>m.d.</v>
      </c>
      <c r="C86" s="1" t="str">
        <f>IF(ISNUMBER(Stoff!J86),Stoff!J86,IF(ISNUMBER(Stoff!G86),10^(0.77*Stoff!G86-1.52)+0.82,"m.d."))</f>
        <v>m.d.</v>
      </c>
      <c r="D86" s="53" t="str">
        <f>IF(B86="m.d.","",(B86*'1a. Stedsspesifikk'!$D$123 +C86* '1a. Stedsspesifikk'!$D$124)/Fasefordeling!B86)</f>
        <v/>
      </c>
      <c r="E86" s="53" t="str">
        <f>IF(B86="m.d.","",IF('1b. Kons. jord'!D88&gt;0,'1b. Kons. jord'!D88*D86,""))</f>
        <v/>
      </c>
      <c r="F86" s="53" t="str">
        <f>IF('1g. Kons. grønnsaker'!D88&gt;0,'1g. Kons. grønnsaker'!D88,E86)</f>
        <v/>
      </c>
      <c r="G86" s="53" t="str">
        <f>IF(B86="m.d.","",IF('1b. Kons. jord'!E88&gt;0,'1b. Kons. jord'!E88*D86,""))</f>
        <v/>
      </c>
      <c r="H86" s="53" t="str">
        <f>IF('1g. Kons. grønnsaker'!E88&gt;0,'1g. Kons. grønnsaker'!E88,G86)</f>
        <v/>
      </c>
      <c r="I86" s="3" t="str">
        <f>IF(ISNUMBER(Stoff!H86),Stoff!H86,IF(Stoff!C86="organisk",(10^Stoff!G86)*'1a. Stedsspesifikk'!$D$136,"m.d"))</f>
        <v>m.d</v>
      </c>
      <c r="J86" s="53" t="str">
        <f>IF('1b. Kons. jord'!D88&gt;0,'Vann transport'!F86*I86,"")</f>
        <v/>
      </c>
      <c r="K86" s="53" t="str">
        <f>IF('1h. Kons. fisk'!D88&gt;0,'1h. Kons. fisk'!D88,J86)</f>
        <v/>
      </c>
      <c r="L86" s="53" t="str">
        <f>IF('1b. Kons. jord'!E88&gt;0,'Vann transport'!G86*I86,"")</f>
        <v/>
      </c>
      <c r="M86" s="53" t="str">
        <f>IF('1h. Kons. fisk'!E88&gt;0,'1h. Kons. fisk'!E88,L86)</f>
        <v/>
      </c>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row>
    <row r="87" spans="1:41" s="206" customFormat="1" x14ac:dyDescent="0.2">
      <c r="A87" s="1" t="str">
        <f>IF(Stoff!$B87=0,"-",Stoff!$B87)</f>
        <v>-</v>
      </c>
      <c r="B87" s="1" t="str">
        <f>IF(ISNUMBER(Stoff!I87),Stoff!I87,IF(ISNUMBER(Stoff!G87),(10^(0.95*Stoff!G87-2.05)+0.82)*0.784*10^-(0.434*((Stoff!G87-1.78)^2)/2.44),"m.d."))</f>
        <v>m.d.</v>
      </c>
      <c r="C87" s="1" t="str">
        <f>IF(ISNUMBER(Stoff!J87),Stoff!J87,IF(ISNUMBER(Stoff!G87),10^(0.77*Stoff!G87-1.52)+0.82,"m.d."))</f>
        <v>m.d.</v>
      </c>
      <c r="D87" s="53" t="str">
        <f>IF(B87="m.d.","",(B87*'1a. Stedsspesifikk'!$D$123 +C87* '1a. Stedsspesifikk'!$D$124)/Fasefordeling!B87)</f>
        <v/>
      </c>
      <c r="E87" s="53" t="str">
        <f>IF(B87="m.d.","",IF('1b. Kons. jord'!D89&gt;0,'1b. Kons. jord'!D89*D87,""))</f>
        <v/>
      </c>
      <c r="F87" s="53" t="str">
        <f>IF('1g. Kons. grønnsaker'!D89&gt;0,'1g. Kons. grønnsaker'!D89,E87)</f>
        <v/>
      </c>
      <c r="G87" s="53" t="str">
        <f>IF(B87="m.d.","",IF('1b. Kons. jord'!E89&gt;0,'1b. Kons. jord'!E89*D87,""))</f>
        <v/>
      </c>
      <c r="H87" s="53" t="str">
        <f>IF('1g. Kons. grønnsaker'!E89&gt;0,'1g. Kons. grønnsaker'!E89,G87)</f>
        <v/>
      </c>
      <c r="I87" s="3" t="str">
        <f>IF(ISNUMBER(Stoff!H87),Stoff!H87,IF(Stoff!C87="organisk",(10^Stoff!G87)*'1a. Stedsspesifikk'!$D$136,"m.d"))</f>
        <v>m.d</v>
      </c>
      <c r="J87" s="53" t="str">
        <f>IF('1b. Kons. jord'!D89&gt;0,'Vann transport'!F87*I87,"")</f>
        <v/>
      </c>
      <c r="K87" s="53" t="str">
        <f>IF('1h. Kons. fisk'!D89&gt;0,'1h. Kons. fisk'!D89,J87)</f>
        <v/>
      </c>
      <c r="L87" s="53" t="str">
        <f>IF('1b. Kons. jord'!E89&gt;0,'Vann transport'!G87*I87,"")</f>
        <v/>
      </c>
      <c r="M87" s="53" t="str">
        <f>IF('1h. Kons. fisk'!E89&gt;0,'1h. Kons. fisk'!E89,L87)</f>
        <v/>
      </c>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row>
    <row r="88" spans="1:41" s="206" customFormat="1" x14ac:dyDescent="0.2">
      <c r="A88" s="1" t="str">
        <f>IF(Stoff!$B88=0,"-",Stoff!$B88)</f>
        <v>-</v>
      </c>
      <c r="B88" s="1" t="str">
        <f>IF(ISNUMBER(Stoff!I88),Stoff!I88,IF(ISNUMBER(Stoff!G88),(10^(0.95*Stoff!G88-2.05)+0.82)*0.784*10^-(0.434*((Stoff!G88-1.78)^2)/2.44),"m.d."))</f>
        <v>m.d.</v>
      </c>
      <c r="C88" s="1" t="str">
        <f>IF(ISNUMBER(Stoff!J88),Stoff!J88,IF(ISNUMBER(Stoff!G88),10^(0.77*Stoff!G88-1.52)+0.82,"m.d."))</f>
        <v>m.d.</v>
      </c>
      <c r="D88" s="53" t="str">
        <f>IF(B88="m.d.","",(B88*'1a. Stedsspesifikk'!$D$123 +C88* '1a. Stedsspesifikk'!$D$124)/Fasefordeling!B88)</f>
        <v/>
      </c>
      <c r="E88" s="53" t="str">
        <f>IF(B88="m.d.","",IF('1b. Kons. jord'!D90&gt;0,'1b. Kons. jord'!D90*D88,""))</f>
        <v/>
      </c>
      <c r="F88" s="53" t="str">
        <f>IF('1g. Kons. grønnsaker'!D90&gt;0,'1g. Kons. grønnsaker'!D90,E88)</f>
        <v/>
      </c>
      <c r="G88" s="53" t="str">
        <f>IF(B88="m.d.","",IF('1b. Kons. jord'!E90&gt;0,'1b. Kons. jord'!E90*D88,""))</f>
        <v/>
      </c>
      <c r="H88" s="53" t="str">
        <f>IF('1g. Kons. grønnsaker'!E90&gt;0,'1g. Kons. grønnsaker'!E90,G88)</f>
        <v/>
      </c>
      <c r="I88" s="3" t="str">
        <f>IF(ISNUMBER(Stoff!H88),Stoff!H88,IF(Stoff!C88="organisk",(10^Stoff!G88)*'1a. Stedsspesifikk'!$D$136,"m.d"))</f>
        <v>m.d</v>
      </c>
      <c r="J88" s="53" t="str">
        <f>IF('1b. Kons. jord'!D90&gt;0,'Vann transport'!F88*I88,"")</f>
        <v/>
      </c>
      <c r="K88" s="53" t="str">
        <f>IF('1h. Kons. fisk'!D90&gt;0,'1h. Kons. fisk'!D90,J88)</f>
        <v/>
      </c>
      <c r="L88" s="53" t="str">
        <f>IF('1b. Kons. jord'!E90&gt;0,'Vann transport'!G88*I88,"")</f>
        <v/>
      </c>
      <c r="M88" s="53" t="str">
        <f>IF('1h. Kons. fisk'!E90&gt;0,'1h. Kons. fisk'!E90,L88)</f>
        <v/>
      </c>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row>
    <row r="89" spans="1:41" s="206" customFormat="1" x14ac:dyDescent="0.2">
      <c r="A89" s="1" t="str">
        <f>IF(Stoff!$B89=0,"-",Stoff!$B89)</f>
        <v>-</v>
      </c>
      <c r="B89" s="1" t="str">
        <f>IF(ISNUMBER(Stoff!I89),Stoff!I89,IF(ISNUMBER(Stoff!G89),(10^(0.95*Stoff!G89-2.05)+0.82)*0.784*10^-(0.434*((Stoff!G89-1.78)^2)/2.44),"m.d."))</f>
        <v>m.d.</v>
      </c>
      <c r="C89" s="1" t="str">
        <f>IF(ISNUMBER(Stoff!J89),Stoff!J89,IF(ISNUMBER(Stoff!G89),10^(0.77*Stoff!G89-1.52)+0.82,"m.d."))</f>
        <v>m.d.</v>
      </c>
      <c r="D89" s="53" t="str">
        <f>IF(B89="m.d.","",(B89*'1a. Stedsspesifikk'!$D$123 +C89* '1a. Stedsspesifikk'!$D$124)/Fasefordeling!B89)</f>
        <v/>
      </c>
      <c r="E89" s="53" t="str">
        <f>IF(B89="m.d.","",IF('1b. Kons. jord'!D91&gt;0,'1b. Kons. jord'!D91*D89,""))</f>
        <v/>
      </c>
      <c r="F89" s="53" t="str">
        <f>IF('1g. Kons. grønnsaker'!D91&gt;0,'1g. Kons. grønnsaker'!D91,E89)</f>
        <v/>
      </c>
      <c r="G89" s="53" t="str">
        <f>IF(B89="m.d.","",IF('1b. Kons. jord'!E91&gt;0,'1b. Kons. jord'!E91*D89,""))</f>
        <v/>
      </c>
      <c r="H89" s="53" t="str">
        <f>IF('1g. Kons. grønnsaker'!E91&gt;0,'1g. Kons. grønnsaker'!E91,G89)</f>
        <v/>
      </c>
      <c r="I89" s="3" t="str">
        <f>IF(ISNUMBER(Stoff!H89),Stoff!H89,IF(Stoff!C89="organisk",(10^Stoff!G89)*'1a. Stedsspesifikk'!$D$136,"m.d"))</f>
        <v>m.d</v>
      </c>
      <c r="J89" s="53" t="str">
        <f>IF('1b. Kons. jord'!D91&gt;0,'Vann transport'!F89*I89,"")</f>
        <v/>
      </c>
      <c r="K89" s="53" t="str">
        <f>IF('1h. Kons. fisk'!D91&gt;0,'1h. Kons. fisk'!D91,J89)</f>
        <v/>
      </c>
      <c r="L89" s="53" t="str">
        <f>IF('1b. Kons. jord'!E91&gt;0,'Vann transport'!G89*I89,"")</f>
        <v/>
      </c>
      <c r="M89" s="53" t="str">
        <f>IF('1h. Kons. fisk'!E91&gt;0,'1h. Kons. fisk'!E91,L89)</f>
        <v/>
      </c>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row>
    <row r="90" spans="1:41" x14ac:dyDescent="0.2">
      <c r="I90" s="56"/>
      <c r="J90" s="56"/>
      <c r="K90" s="56"/>
      <c r="L90" s="56"/>
      <c r="M90" s="56"/>
    </row>
    <row r="91" spans="1:41" x14ac:dyDescent="0.2">
      <c r="I91" s="56"/>
      <c r="J91" s="56"/>
      <c r="K91" s="56"/>
      <c r="L91" s="56"/>
      <c r="M91" s="56"/>
    </row>
    <row r="92" spans="1:41" x14ac:dyDescent="0.2">
      <c r="I92" s="56"/>
      <c r="J92" s="56"/>
      <c r="K92" s="56"/>
      <c r="L92" s="56"/>
      <c r="M92" s="56"/>
    </row>
    <row r="93" spans="1:41" x14ac:dyDescent="0.2">
      <c r="I93" s="56"/>
      <c r="J93" s="56"/>
      <c r="K93" s="56"/>
      <c r="L93" s="56"/>
      <c r="M93" s="56"/>
    </row>
    <row r="94" spans="1:41" x14ac:dyDescent="0.2">
      <c r="I94" s="56"/>
      <c r="J94" s="56"/>
      <c r="K94" s="56"/>
      <c r="L94" s="56"/>
      <c r="M94" s="56"/>
    </row>
    <row r="95" spans="1:41" x14ac:dyDescent="0.2">
      <c r="I95" s="56"/>
      <c r="J95" s="56"/>
      <c r="K95" s="56"/>
      <c r="L95" s="56"/>
      <c r="M95" s="56"/>
    </row>
    <row r="96" spans="1:41" x14ac:dyDescent="0.2">
      <c r="I96" s="56"/>
      <c r="J96" s="56"/>
      <c r="K96" s="56"/>
      <c r="L96" s="56"/>
      <c r="M96" s="56"/>
    </row>
    <row r="97" spans="9:13" x14ac:dyDescent="0.2">
      <c r="I97" s="56"/>
      <c r="J97" s="56"/>
      <c r="K97" s="56"/>
      <c r="L97" s="56"/>
      <c r="M97" s="56"/>
    </row>
    <row r="98" spans="9:13" x14ac:dyDescent="0.2">
      <c r="I98" s="56"/>
      <c r="J98" s="56"/>
      <c r="K98" s="56"/>
      <c r="L98" s="56"/>
      <c r="M98" s="56"/>
    </row>
    <row r="99" spans="9:13" x14ac:dyDescent="0.2">
      <c r="I99" s="56"/>
      <c r="J99" s="56"/>
      <c r="K99" s="56"/>
      <c r="L99" s="56"/>
      <c r="M99" s="56"/>
    </row>
    <row r="100" spans="9:13" x14ac:dyDescent="0.2">
      <c r="I100" s="56"/>
      <c r="J100" s="56"/>
      <c r="K100" s="56"/>
      <c r="L100" s="56"/>
      <c r="M100" s="56"/>
    </row>
    <row r="101" spans="9:13" x14ac:dyDescent="0.2">
      <c r="I101" s="56"/>
      <c r="J101" s="56"/>
      <c r="K101" s="56"/>
      <c r="L101" s="56"/>
      <c r="M101" s="56"/>
    </row>
    <row r="102" spans="9:13" x14ac:dyDescent="0.2">
      <c r="I102" s="56"/>
      <c r="J102" s="56"/>
      <c r="K102" s="56"/>
      <c r="L102" s="56"/>
      <c r="M102" s="56"/>
    </row>
    <row r="103" spans="9:13" x14ac:dyDescent="0.2">
      <c r="I103" s="56"/>
      <c r="J103" s="56"/>
      <c r="K103" s="56"/>
      <c r="L103" s="56"/>
      <c r="M103" s="56"/>
    </row>
    <row r="104" spans="9:13" x14ac:dyDescent="0.2">
      <c r="I104" s="56"/>
      <c r="J104" s="56"/>
      <c r="K104" s="56"/>
      <c r="L104" s="56"/>
      <c r="M104" s="56"/>
    </row>
    <row r="105" spans="9:13" x14ac:dyDescent="0.2">
      <c r="I105" s="56"/>
      <c r="J105" s="56"/>
      <c r="K105" s="56"/>
      <c r="L105" s="56"/>
      <c r="M105" s="56"/>
    </row>
    <row r="106" spans="9:13" x14ac:dyDescent="0.2">
      <c r="I106" s="56"/>
      <c r="J106" s="56"/>
      <c r="K106" s="56"/>
      <c r="L106" s="56"/>
      <c r="M106" s="56"/>
    </row>
    <row r="107" spans="9:13" x14ac:dyDescent="0.2">
      <c r="I107" s="56"/>
      <c r="J107" s="56"/>
      <c r="K107" s="56"/>
      <c r="L107" s="56"/>
      <c r="M107" s="56"/>
    </row>
    <row r="108" spans="9:13" x14ac:dyDescent="0.2">
      <c r="I108" s="56"/>
      <c r="J108" s="56"/>
      <c r="K108" s="56"/>
      <c r="L108" s="56"/>
      <c r="M108" s="56"/>
    </row>
    <row r="109" spans="9:13" x14ac:dyDescent="0.2">
      <c r="I109" s="56"/>
      <c r="J109" s="56"/>
      <c r="K109" s="56"/>
      <c r="L109" s="56"/>
      <c r="M109" s="56"/>
    </row>
    <row r="110" spans="9:13" x14ac:dyDescent="0.2">
      <c r="I110" s="56"/>
      <c r="J110" s="56"/>
      <c r="K110" s="56"/>
      <c r="L110" s="56"/>
      <c r="M110" s="56"/>
    </row>
    <row r="111" spans="9:13" x14ac:dyDescent="0.2">
      <c r="I111" s="56"/>
      <c r="J111" s="56"/>
      <c r="K111" s="56"/>
      <c r="L111" s="56"/>
      <c r="M111" s="56"/>
    </row>
    <row r="112" spans="9:13" x14ac:dyDescent="0.2">
      <c r="I112" s="56"/>
      <c r="J112" s="56"/>
      <c r="K112" s="56"/>
      <c r="L112" s="56"/>
      <c r="M112" s="56"/>
    </row>
    <row r="113" spans="9:13" x14ac:dyDescent="0.2">
      <c r="I113" s="56"/>
      <c r="J113" s="56"/>
      <c r="K113" s="56"/>
      <c r="L113" s="56"/>
      <c r="M113" s="56"/>
    </row>
    <row r="114" spans="9:13" x14ac:dyDescent="0.2">
      <c r="I114" s="56"/>
      <c r="J114" s="56"/>
      <c r="K114" s="56"/>
      <c r="L114" s="56"/>
      <c r="M114" s="56"/>
    </row>
    <row r="115" spans="9:13" x14ac:dyDescent="0.2">
      <c r="I115" s="56"/>
      <c r="J115" s="56"/>
      <c r="K115" s="56"/>
      <c r="L115" s="56"/>
      <c r="M115" s="56"/>
    </row>
    <row r="116" spans="9:13" x14ac:dyDescent="0.2">
      <c r="I116" s="56"/>
      <c r="J116" s="56"/>
      <c r="K116" s="56"/>
      <c r="L116" s="56"/>
      <c r="M116" s="56"/>
    </row>
    <row r="117" spans="9:13" x14ac:dyDescent="0.2">
      <c r="I117" s="56"/>
      <c r="J117" s="56"/>
      <c r="K117" s="56"/>
      <c r="L117" s="56"/>
      <c r="M117" s="56"/>
    </row>
    <row r="118" spans="9:13" x14ac:dyDescent="0.2">
      <c r="I118" s="56"/>
      <c r="J118" s="56"/>
      <c r="K118" s="56"/>
      <c r="L118" s="56"/>
      <c r="M118" s="56"/>
    </row>
    <row r="119" spans="9:13" x14ac:dyDescent="0.2">
      <c r="I119" s="56"/>
      <c r="J119" s="56"/>
      <c r="K119" s="56"/>
      <c r="L119" s="56"/>
      <c r="M119" s="56"/>
    </row>
    <row r="120" spans="9:13" x14ac:dyDescent="0.2">
      <c r="I120" s="56"/>
      <c r="J120" s="56"/>
      <c r="K120" s="56"/>
      <c r="L120" s="56"/>
      <c r="M120" s="56"/>
    </row>
    <row r="121" spans="9:13" x14ac:dyDescent="0.2">
      <c r="I121" s="56"/>
      <c r="J121" s="56"/>
      <c r="K121" s="56"/>
      <c r="L121" s="56"/>
      <c r="M121" s="56"/>
    </row>
    <row r="122" spans="9:13" x14ac:dyDescent="0.2">
      <c r="I122" s="56"/>
      <c r="J122" s="56"/>
      <c r="K122" s="56"/>
      <c r="L122" s="56"/>
      <c r="M122" s="56"/>
    </row>
    <row r="123" spans="9:13" x14ac:dyDescent="0.2">
      <c r="I123" s="56"/>
      <c r="J123" s="56"/>
      <c r="K123" s="56"/>
      <c r="L123" s="56"/>
      <c r="M123" s="56"/>
    </row>
    <row r="124" spans="9:13" x14ac:dyDescent="0.2">
      <c r="I124" s="56"/>
      <c r="J124" s="56"/>
      <c r="K124" s="56"/>
      <c r="L124" s="56"/>
      <c r="M124" s="56"/>
    </row>
    <row r="125" spans="9:13" x14ac:dyDescent="0.2">
      <c r="I125" s="56"/>
      <c r="J125" s="56"/>
      <c r="K125" s="56"/>
      <c r="L125" s="56"/>
      <c r="M125" s="56"/>
    </row>
    <row r="126" spans="9:13" x14ac:dyDescent="0.2">
      <c r="I126" s="56"/>
      <c r="J126" s="56"/>
      <c r="K126" s="56"/>
      <c r="L126" s="56"/>
      <c r="M126" s="56"/>
    </row>
    <row r="127" spans="9:13" x14ac:dyDescent="0.2">
      <c r="I127" s="56"/>
      <c r="J127" s="56"/>
      <c r="K127" s="56"/>
      <c r="L127" s="56"/>
      <c r="M127" s="56"/>
    </row>
    <row r="128" spans="9:13" x14ac:dyDescent="0.2">
      <c r="I128" s="56"/>
      <c r="J128" s="56"/>
      <c r="K128" s="56"/>
      <c r="L128" s="56"/>
      <c r="M128" s="56"/>
    </row>
    <row r="129" spans="9:13" x14ac:dyDescent="0.2">
      <c r="I129" s="56"/>
      <c r="J129" s="56"/>
      <c r="K129" s="56"/>
      <c r="L129" s="56"/>
      <c r="M129" s="56"/>
    </row>
    <row r="130" spans="9:13" x14ac:dyDescent="0.2">
      <c r="I130" s="56"/>
      <c r="J130" s="56"/>
      <c r="K130" s="56"/>
      <c r="L130" s="56"/>
      <c r="M130" s="56"/>
    </row>
    <row r="131" spans="9:13" x14ac:dyDescent="0.2">
      <c r="I131" s="56"/>
      <c r="J131" s="56"/>
      <c r="K131" s="56"/>
      <c r="L131" s="56"/>
      <c r="M131" s="56"/>
    </row>
    <row r="132" spans="9:13" x14ac:dyDescent="0.2">
      <c r="I132" s="56"/>
      <c r="J132" s="56"/>
      <c r="K132" s="56"/>
      <c r="L132" s="56"/>
      <c r="M132" s="56"/>
    </row>
    <row r="133" spans="9:13" x14ac:dyDescent="0.2">
      <c r="I133" s="56"/>
      <c r="J133" s="56"/>
      <c r="K133" s="56"/>
      <c r="L133" s="56"/>
      <c r="M133" s="56"/>
    </row>
    <row r="134" spans="9:13" x14ac:dyDescent="0.2">
      <c r="I134" s="56"/>
      <c r="J134" s="56"/>
      <c r="K134" s="56"/>
      <c r="L134" s="56"/>
      <c r="M134" s="56"/>
    </row>
    <row r="135" spans="9:13" x14ac:dyDescent="0.2">
      <c r="I135" s="56"/>
      <c r="J135" s="56"/>
      <c r="K135" s="56"/>
      <c r="L135" s="56"/>
      <c r="M135" s="56"/>
    </row>
    <row r="136" spans="9:13" x14ac:dyDescent="0.2">
      <c r="I136" s="56"/>
      <c r="J136" s="56"/>
      <c r="K136" s="56"/>
      <c r="L136" s="56"/>
      <c r="M136" s="56"/>
    </row>
    <row r="137" spans="9:13" x14ac:dyDescent="0.2">
      <c r="I137" s="56"/>
      <c r="J137" s="56"/>
      <c r="K137" s="56"/>
      <c r="L137" s="56"/>
      <c r="M137" s="56"/>
    </row>
  </sheetData>
  <sheetProtection sheet="1" objects="1" scenarios="1" selectLockedCells="1"/>
  <pageMargins left="0.25" right="0.25" top="0.75" bottom="0.75" header="0.3" footer="0.3"/>
  <pageSetup paperSize="8" scale="69" pageOrder="overThenDown" orientation="landscape" horizontalDpi="300" verticalDpi="300" r:id="rId1"/>
  <headerFooter alignWithMargins="0">
    <oddHeader>&amp;CProgram: &amp;"Arial,Kursiv"SFT veiledning 99:01 vers.0.9&amp;"Arial,Normal" - Fil:&amp;"Arial,Kursiv" &amp;F&amp;"Arial,Normal" - Ark:&amp;"Arial,Kursiv"&amp;A</oddHeader>
    <oddFooter>&amp;L&amp;D&amp;RSide &amp;P av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D9B58-336A-4232-BC6F-E65C10CFFB92}">
  <sheetPr codeName="Ark13">
    <tabColor rgb="FF99CCFF"/>
    <pageSetUpPr fitToPage="1"/>
  </sheetPr>
  <dimension ref="A1:AI182"/>
  <sheetViews>
    <sheetView zoomScaleSheetLayoutView="100" workbookViewId="0">
      <pane xSplit="3" ySplit="3" topLeftCell="D4" activePane="bottomRight" state="frozen"/>
      <selection pane="topRight" activeCell="D1" sqref="D1"/>
      <selection pane="bottomLeft" activeCell="A4" sqref="A4"/>
      <selection pane="bottomRight" activeCell="A166" sqref="A166"/>
    </sheetView>
  </sheetViews>
  <sheetFormatPr defaultColWidth="10.85546875" defaultRowHeight="12.75" x14ac:dyDescent="0.2"/>
  <cols>
    <col min="1" max="1" width="3" style="54" customWidth="1"/>
    <col min="2" max="2" width="20" style="56" bestFit="1" customWidth="1"/>
    <col min="3" max="3" width="20" style="56" customWidth="1"/>
    <col min="4" max="9" width="10.85546875" style="56"/>
    <col min="10" max="10" width="11.5703125" style="56" customWidth="1"/>
    <col min="11" max="16384" width="10.85546875" style="56"/>
  </cols>
  <sheetData>
    <row r="1" spans="1:35" s="55" customFormat="1" ht="15.75" customHeight="1" x14ac:dyDescent="0.2">
      <c r="A1" s="221" t="s">
        <v>153</v>
      </c>
      <c r="B1" s="223"/>
      <c r="C1" s="224"/>
      <c r="D1" s="405" t="s">
        <v>711</v>
      </c>
      <c r="E1" s="406"/>
      <c r="F1" s="406"/>
      <c r="G1" s="406"/>
      <c r="H1" s="406"/>
      <c r="I1" s="406"/>
      <c r="J1" s="406"/>
      <c r="K1" s="407"/>
      <c r="L1" s="405" t="s">
        <v>712</v>
      </c>
      <c r="M1" s="406"/>
      <c r="N1" s="406"/>
      <c r="O1" s="406"/>
      <c r="P1" s="406"/>
      <c r="Q1" s="406"/>
      <c r="R1" s="406"/>
      <c r="S1" s="407"/>
    </row>
    <row r="2" spans="1:35" s="55" customFormat="1" ht="3" customHeight="1" x14ac:dyDescent="0.2">
      <c r="A2" s="221"/>
      <c r="B2" s="225"/>
      <c r="C2" s="226"/>
      <c r="D2" s="408"/>
      <c r="E2" s="409"/>
      <c r="F2" s="409"/>
      <c r="G2" s="409"/>
      <c r="H2" s="409"/>
      <c r="I2" s="409"/>
      <c r="J2" s="409"/>
      <c r="K2" s="410"/>
      <c r="L2" s="408"/>
      <c r="M2" s="409"/>
      <c r="N2" s="409"/>
      <c r="O2" s="409"/>
      <c r="P2" s="409"/>
      <c r="Q2" s="409"/>
      <c r="R2" s="409"/>
      <c r="S2" s="410"/>
    </row>
    <row r="3" spans="1:35" s="118" customFormat="1" ht="52.5" x14ac:dyDescent="0.25">
      <c r="A3" s="222" t="s">
        <v>153</v>
      </c>
      <c r="B3" s="227" t="s">
        <v>107</v>
      </c>
      <c r="C3" s="228" t="s">
        <v>708</v>
      </c>
      <c r="D3" s="217" t="s">
        <v>627</v>
      </c>
      <c r="E3" s="117" t="s">
        <v>620</v>
      </c>
      <c r="F3" s="117" t="s">
        <v>621</v>
      </c>
      <c r="G3" s="117" t="s">
        <v>622</v>
      </c>
      <c r="H3" s="117" t="s">
        <v>623</v>
      </c>
      <c r="I3" s="117" t="s">
        <v>624</v>
      </c>
      <c r="J3" s="117" t="s">
        <v>625</v>
      </c>
      <c r="K3" s="218" t="s">
        <v>626</v>
      </c>
      <c r="L3" s="217" t="s">
        <v>627</v>
      </c>
      <c r="M3" s="117" t="s">
        <v>620</v>
      </c>
      <c r="N3" s="117" t="s">
        <v>621</v>
      </c>
      <c r="O3" s="117" t="s">
        <v>622</v>
      </c>
      <c r="P3" s="117" t="s">
        <v>623</v>
      </c>
      <c r="Q3" s="117" t="s">
        <v>624</v>
      </c>
      <c r="R3" s="117" t="s">
        <v>625</v>
      </c>
      <c r="S3" s="218" t="s">
        <v>626</v>
      </c>
    </row>
    <row r="4" spans="1:35" x14ac:dyDescent="0.2">
      <c r="A4" s="64" t="str">
        <f>IF('1b. Kons. jord'!C4&gt;0,"x","")</f>
        <v/>
      </c>
      <c r="B4" s="229" t="str">
        <f>IF(Stoff!$B2=0,"-",Stoff!$B2)</f>
        <v>Arsen</v>
      </c>
      <c r="C4" s="230">
        <f>IF(Stoff!K2&gt;0,Stoff!K2,"")</f>
        <v>2.9999999999999997E-4</v>
      </c>
      <c r="D4" s="219" t="e">
        <f>SUM(E4:K4)</f>
        <v>#VALUE!</v>
      </c>
      <c r="E4" s="66">
        <f>'1a. Stedsspesifikk'!$D$73*0.000001*'1b. Kons. jord'!$D4*'1a. Stedsspesifikk'!$D$75/'1a. Stedsspesifikk'!$D$139</f>
        <v>0</v>
      </c>
      <c r="F4" s="66">
        <f>'1a. Stedsspesifikk'!$D$85*0.000001*'1b. Kons. jord'!$D4*Stoff!O2*'1a. Stedsspesifikk'!$D$87/'1a. Stedsspesifikk'!$D$139</f>
        <v>0</v>
      </c>
      <c r="G4" s="66">
        <f>'1a. Stedsspesifikk'!$D$93*0.000001*'1b. Kons. jord'!$D4*'1a. Stedsspesifikk'!$D$94*'1a. Stedsspesifikk'!$D$96*'1a. Stedsspesifikk'!$D$98/'1a. Stedsspesifikk'!$D$139</f>
        <v>0</v>
      </c>
      <c r="H4" s="66" t="str">
        <f>IF(Stoff!D2="i.r.","",'Gass transport'!$P2*1000*'1a. Stedsspesifikk'!$D$104*'1a. Stedsspesifikk'!$D$106/'1a. Stedsspesifikk'!$D$139)</f>
        <v/>
      </c>
      <c r="I4" s="66" t="e">
        <f>'Vann transport'!$C2*'1a. Stedsspesifikk'!$D$112*'1a. Stedsspesifikk'!$D$114/'1a. Stedsspesifikk'!$D$139</f>
        <v>#VALUE!</v>
      </c>
      <c r="J4" s="66" t="str">
        <f>IF('Opptak i organismer'!$F2="","",'Opptak i organismer'!$F2*'1a. Stedsspesifikk'!$D$119*'1a. Stedsspesifikk'!$D$122*'1a. Stedsspesifikk'!$D$121/'1a. Stedsspesifikk'!$D$139)</f>
        <v/>
      </c>
      <c r="K4" s="220" t="e">
        <f>'Opptak i organismer'!$K2*'1a. Stedsspesifikk'!$D$129*'1a. Stedsspesifikk'!$D$132*'1a. Stedsspesifikk'!$D$131/'1a. Stedsspesifikk'!$D$139</f>
        <v>#VALUE!</v>
      </c>
      <c r="L4" s="66" t="e">
        <f>SUM(M4:S4)</f>
        <v>#VALUE!</v>
      </c>
      <c r="M4" s="66">
        <f>'1a. Stedsspesifikk'!$D$73*0.000001*'1b. Kons. jord'!$E4*'1a. Stedsspesifikk'!$D$75/'1a. Stedsspesifikk'!$D$139</f>
        <v>0</v>
      </c>
      <c r="N4" s="66">
        <f>'1a. Stedsspesifikk'!$D$85*0.000001*'1b. Kons. jord'!$E4*Stoff!O2*'1a. Stedsspesifikk'!$D$87/'1a. Stedsspesifikk'!$D$139</f>
        <v>0</v>
      </c>
      <c r="O4" s="66">
        <f>'1a. Stedsspesifikk'!$D$93*0.000001*'1b. Kons. jord'!$E4*'1a. Stedsspesifikk'!$D$94*'1a. Stedsspesifikk'!$D$96*'1a. Stedsspesifikk'!$D$98/'1a. Stedsspesifikk'!$D$139</f>
        <v>0</v>
      </c>
      <c r="P4" s="66" t="str">
        <f>IF(Stoff!D2="i.r.","",'Gass transport'!$R2*1000*'1a. Stedsspesifikk'!$D$104*'1a. Stedsspesifikk'!$D$106/'1a. Stedsspesifikk'!$D$139)</f>
        <v/>
      </c>
      <c r="Q4" s="66" t="e">
        <f>'Vann transport'!$E2*'1a. Stedsspesifikk'!$D$112*'1a. Stedsspesifikk'!$D$114/'1a. Stedsspesifikk'!$D$139</f>
        <v>#VALUE!</v>
      </c>
      <c r="R4" s="66" t="str">
        <f>IF('Opptak i organismer'!$H2="","",'Opptak i organismer'!$H2*'1a. Stedsspesifikk'!$D$119*'1a. Stedsspesifikk'!$D$122*'1a. Stedsspesifikk'!$D$121/'1a. Stedsspesifikk'!$D$139)</f>
        <v/>
      </c>
      <c r="S4" s="220" t="e">
        <f>'Opptak i organismer'!$M2*'1a. Stedsspesifikk'!$D$129*'1a. Stedsspesifikk'!$D$132*'1a. Stedsspesifikk'!$D$131/'1a. Stedsspesifikk'!$D$139</f>
        <v>#VALUE!</v>
      </c>
      <c r="T4" s="57"/>
      <c r="U4" s="57"/>
      <c r="V4" s="57"/>
      <c r="W4" s="57"/>
      <c r="X4" s="57"/>
      <c r="Y4" s="57"/>
      <c r="Z4" s="57"/>
      <c r="AA4" s="57"/>
      <c r="AB4" s="57"/>
      <c r="AC4" s="57"/>
      <c r="AD4" s="57"/>
      <c r="AE4" s="57"/>
      <c r="AF4" s="57"/>
      <c r="AG4" s="57"/>
      <c r="AH4" s="57"/>
      <c r="AI4" s="57"/>
    </row>
    <row r="5" spans="1:35" x14ac:dyDescent="0.2">
      <c r="A5" s="64" t="str">
        <f>IF('1b. Kons. jord'!C5&gt;0,"x","")</f>
        <v/>
      </c>
      <c r="B5" s="229" t="str">
        <f>IF(Stoff!$B3=0,"-",Stoff!$B3)</f>
        <v>Bly</v>
      </c>
      <c r="C5" s="230">
        <f>IF(Stoff!K3&gt;0,Stoff!K3,"")</f>
        <v>1.08E-3</v>
      </c>
      <c r="D5" s="219" t="e">
        <f t="shared" ref="D5:D68" si="0">SUM(E5:K5)</f>
        <v>#VALUE!</v>
      </c>
      <c r="E5" s="66">
        <f>'1a. Stedsspesifikk'!$D$73*0.000001*'1b. Kons. jord'!$D5*'1a. Stedsspesifikk'!$D$75/'1a. Stedsspesifikk'!$D$139</f>
        <v>0</v>
      </c>
      <c r="F5" s="66">
        <f>'1a. Stedsspesifikk'!$D$85*0.000001*'1b. Kons. jord'!$D5*Stoff!O3*'1a. Stedsspesifikk'!$D$87/'1a. Stedsspesifikk'!$D$139</f>
        <v>0</v>
      </c>
      <c r="G5" s="66">
        <f>'1a. Stedsspesifikk'!$D$93*0.000001*'1b. Kons. jord'!$D5*'1a. Stedsspesifikk'!$D$94*'1a. Stedsspesifikk'!$D$96*'1a. Stedsspesifikk'!$D$98/'1a. Stedsspesifikk'!$D$139</f>
        <v>0</v>
      </c>
      <c r="H5" s="66" t="str">
        <f>IF(Stoff!D3="i.r.","",'Gass transport'!$P3*1000*'1a. Stedsspesifikk'!$D$104*'1a. Stedsspesifikk'!$D$106/'1a. Stedsspesifikk'!$D$139)</f>
        <v/>
      </c>
      <c r="I5" s="66" t="e">
        <f>'Vann transport'!$C3*'1a. Stedsspesifikk'!$D$112*'1a. Stedsspesifikk'!$D$114/'1a. Stedsspesifikk'!$D$139</f>
        <v>#VALUE!</v>
      </c>
      <c r="J5" s="66" t="str">
        <f>IF('Opptak i organismer'!$F3="","",'Opptak i organismer'!$F3*'1a. Stedsspesifikk'!$D$119*'1a. Stedsspesifikk'!$D$122*'1a. Stedsspesifikk'!$D$121/'1a. Stedsspesifikk'!$D$139)</f>
        <v/>
      </c>
      <c r="K5" s="220" t="e">
        <f>'Opptak i organismer'!$K3*'1a. Stedsspesifikk'!$D$129*'1a. Stedsspesifikk'!$D$132*'1a. Stedsspesifikk'!$D$131/'1a. Stedsspesifikk'!$D$139</f>
        <v>#VALUE!</v>
      </c>
      <c r="L5" s="66" t="e">
        <f t="shared" ref="L5:L68" si="1">SUM(M5:S5)</f>
        <v>#VALUE!</v>
      </c>
      <c r="M5" s="66">
        <f>'1a. Stedsspesifikk'!$D$73*0.000001*'1b. Kons. jord'!$E5*'1a. Stedsspesifikk'!$D$75/'1a. Stedsspesifikk'!$D$139</f>
        <v>0</v>
      </c>
      <c r="N5" s="66">
        <f>'1a. Stedsspesifikk'!$D$85*0.000001*'1b. Kons. jord'!$E5*Stoff!O3*'1a. Stedsspesifikk'!$D$87/'1a. Stedsspesifikk'!$D$139</f>
        <v>0</v>
      </c>
      <c r="O5" s="66">
        <f>'1a. Stedsspesifikk'!$D$93*0.000001*'1b. Kons. jord'!$E5*'1a. Stedsspesifikk'!$D$94*'1a. Stedsspesifikk'!$D$96*'1a. Stedsspesifikk'!$D$98/'1a. Stedsspesifikk'!$D$139</f>
        <v>0</v>
      </c>
      <c r="P5" s="66" t="str">
        <f>IF(Stoff!D3="i.r.","",'Gass transport'!$R3*1000*'1a. Stedsspesifikk'!$D$104*'1a. Stedsspesifikk'!$D$106/'1a. Stedsspesifikk'!$D$139)</f>
        <v/>
      </c>
      <c r="Q5" s="66" t="e">
        <f>'Vann transport'!$E3*'1a. Stedsspesifikk'!$D$112*'1a. Stedsspesifikk'!$D$114/'1a. Stedsspesifikk'!$D$139</f>
        <v>#VALUE!</v>
      </c>
      <c r="R5" s="66" t="str">
        <f>IF('Opptak i organismer'!$H3="","",'Opptak i organismer'!$H3*'1a. Stedsspesifikk'!$D$119*'1a. Stedsspesifikk'!$D$122*'1a. Stedsspesifikk'!$D$121/'1a. Stedsspesifikk'!$D$139)</f>
        <v/>
      </c>
      <c r="S5" s="220" t="e">
        <f>'Opptak i organismer'!$M3*'1a. Stedsspesifikk'!$D$129*'1a. Stedsspesifikk'!$D$132*'1a. Stedsspesifikk'!$D$131/'1a. Stedsspesifikk'!$D$139</f>
        <v>#VALUE!</v>
      </c>
      <c r="T5" s="57"/>
      <c r="U5" s="57"/>
      <c r="V5" s="57"/>
      <c r="W5" s="57"/>
      <c r="X5" s="57"/>
      <c r="Y5" s="57"/>
      <c r="Z5" s="57"/>
      <c r="AA5" s="57"/>
      <c r="AB5" s="57"/>
      <c r="AC5" s="57"/>
      <c r="AD5" s="57"/>
      <c r="AE5" s="57"/>
      <c r="AF5" s="57"/>
      <c r="AG5" s="57"/>
      <c r="AH5" s="57"/>
      <c r="AI5" s="57"/>
    </row>
    <row r="6" spans="1:35" x14ac:dyDescent="0.2">
      <c r="A6" s="64" t="str">
        <f>IF('1b. Kons. jord'!C6&gt;0,"x","")</f>
        <v/>
      </c>
      <c r="B6" s="229" t="str">
        <f>IF(Stoff!$B4=0,"-",Stoff!$B4)</f>
        <v>Kadmium</v>
      </c>
      <c r="C6" s="230">
        <f>IF(Stoff!K4&gt;0,Stoff!K4,"")</f>
        <v>1.4999999999999999E-4</v>
      </c>
      <c r="D6" s="219" t="e">
        <f t="shared" si="0"/>
        <v>#VALUE!</v>
      </c>
      <c r="E6" s="66">
        <f>'1a. Stedsspesifikk'!$D$73*0.000001*'1b. Kons. jord'!$D6*'1a. Stedsspesifikk'!$D$75/'1a. Stedsspesifikk'!$D$139</f>
        <v>0</v>
      </c>
      <c r="F6" s="66">
        <f>'1a. Stedsspesifikk'!$D$85*0.000001*'1b. Kons. jord'!$D6*Stoff!O4*'1a. Stedsspesifikk'!$D$87/'1a. Stedsspesifikk'!$D$139</f>
        <v>0</v>
      </c>
      <c r="G6" s="66">
        <f>'1a. Stedsspesifikk'!$D$93*0.000001*'1b. Kons. jord'!$D6*'1a. Stedsspesifikk'!$D$94*'1a. Stedsspesifikk'!$D$96*'1a. Stedsspesifikk'!$D$98/'1a. Stedsspesifikk'!$D$139</f>
        <v>0</v>
      </c>
      <c r="H6" s="66" t="str">
        <f>IF(Stoff!D4="i.r.","",'Gass transport'!$P4*1000*'1a. Stedsspesifikk'!$D$104*'1a. Stedsspesifikk'!$D$106/'1a. Stedsspesifikk'!$D$139)</f>
        <v/>
      </c>
      <c r="I6" s="66" t="e">
        <f>'Vann transport'!$C4*'1a. Stedsspesifikk'!$D$112*'1a. Stedsspesifikk'!$D$114/'1a. Stedsspesifikk'!$D$139</f>
        <v>#VALUE!</v>
      </c>
      <c r="J6" s="66" t="str">
        <f>IF('Opptak i organismer'!$F4="","",'Opptak i organismer'!$F4*'1a. Stedsspesifikk'!$D$119*'1a. Stedsspesifikk'!$D$122*'1a. Stedsspesifikk'!$D$121/'1a. Stedsspesifikk'!$D$139)</f>
        <v/>
      </c>
      <c r="K6" s="220" t="e">
        <f>'Opptak i organismer'!$K4*'1a. Stedsspesifikk'!$D$129*'1a. Stedsspesifikk'!$D$132*'1a. Stedsspesifikk'!$D$131/'1a. Stedsspesifikk'!$D$139</f>
        <v>#VALUE!</v>
      </c>
      <c r="L6" s="66" t="e">
        <f t="shared" si="1"/>
        <v>#VALUE!</v>
      </c>
      <c r="M6" s="66">
        <f>'1a. Stedsspesifikk'!$D$73*0.000001*'1b. Kons. jord'!$E6*'1a. Stedsspesifikk'!$D$75/'1a. Stedsspesifikk'!$D$139</f>
        <v>0</v>
      </c>
      <c r="N6" s="66">
        <f>'1a. Stedsspesifikk'!$D$85*0.000001*'1b. Kons. jord'!$E6*Stoff!O4*'1a. Stedsspesifikk'!$D$87/'1a. Stedsspesifikk'!$D$139</f>
        <v>0</v>
      </c>
      <c r="O6" s="66">
        <f>'1a. Stedsspesifikk'!$D$93*0.000001*'1b. Kons. jord'!$E6*'1a. Stedsspesifikk'!$D$94*'1a. Stedsspesifikk'!$D$96*'1a. Stedsspesifikk'!$D$98/'1a. Stedsspesifikk'!$D$139</f>
        <v>0</v>
      </c>
      <c r="P6" s="66" t="str">
        <f>IF(Stoff!D4="i.r.","",'Gass transport'!$R4*1000*'1a. Stedsspesifikk'!$D$104*'1a. Stedsspesifikk'!$D$106/'1a. Stedsspesifikk'!$D$139)</f>
        <v/>
      </c>
      <c r="Q6" s="66" t="e">
        <f>'Vann transport'!$E4*'1a. Stedsspesifikk'!$D$112*'1a. Stedsspesifikk'!$D$114/'1a. Stedsspesifikk'!$D$139</f>
        <v>#VALUE!</v>
      </c>
      <c r="R6" s="66" t="str">
        <f>IF('Opptak i organismer'!$H4="","",'Opptak i organismer'!$H4*'1a. Stedsspesifikk'!$D$119*'1a. Stedsspesifikk'!$D$122*'1a. Stedsspesifikk'!$D$121/'1a. Stedsspesifikk'!$D$139)</f>
        <v/>
      </c>
      <c r="S6" s="220" t="e">
        <f>'Opptak i organismer'!$M4*'1a. Stedsspesifikk'!$D$129*'1a. Stedsspesifikk'!$D$132*'1a. Stedsspesifikk'!$D$131/'1a. Stedsspesifikk'!$D$139</f>
        <v>#VALUE!</v>
      </c>
      <c r="T6" s="57"/>
      <c r="U6" s="57"/>
      <c r="V6" s="57"/>
      <c r="W6" s="57"/>
      <c r="X6" s="57"/>
      <c r="Y6" s="57"/>
      <c r="Z6" s="57"/>
      <c r="AA6" s="57"/>
      <c r="AB6" s="57"/>
      <c r="AC6" s="57"/>
      <c r="AD6" s="57"/>
      <c r="AE6" s="57"/>
      <c r="AF6" s="57"/>
      <c r="AG6" s="57"/>
      <c r="AH6" s="57"/>
      <c r="AI6" s="57"/>
    </row>
    <row r="7" spans="1:35" x14ac:dyDescent="0.2">
      <c r="A7" s="64" t="str">
        <f>IF('1b. Kons. jord'!C7&gt;0,"x","")</f>
        <v/>
      </c>
      <c r="B7" s="229" t="str">
        <f>IF(Stoff!$B5=0,"-",Stoff!$B5)</f>
        <v>Kvikksølv</v>
      </c>
      <c r="C7" s="230">
        <f>IF(Stoff!K5&gt;0,Stoff!K5,"")</f>
        <v>2.2200000000000002E-3</v>
      </c>
      <c r="D7" s="219" t="e">
        <f t="shared" si="0"/>
        <v>#VALUE!</v>
      </c>
      <c r="E7" s="66">
        <f>'1a. Stedsspesifikk'!$D$73*0.000001*'1b. Kons. jord'!$D7*'1a. Stedsspesifikk'!$D$75/'1a. Stedsspesifikk'!$D$139</f>
        <v>0</v>
      </c>
      <c r="F7" s="66">
        <f>'1a. Stedsspesifikk'!$D$85*0.000001*'1b. Kons. jord'!$D7*Stoff!O5*'1a. Stedsspesifikk'!$D$87/'1a. Stedsspesifikk'!$D$139</f>
        <v>0</v>
      </c>
      <c r="G7" s="66">
        <f>'1a. Stedsspesifikk'!$D$93*0.000001*'1b. Kons. jord'!$D7*'1a. Stedsspesifikk'!$D$94*'1a. Stedsspesifikk'!$D$96*'1a. Stedsspesifikk'!$D$98/'1a. Stedsspesifikk'!$D$139</f>
        <v>0</v>
      </c>
      <c r="H7" s="66" t="e">
        <f>IF(Stoff!D5="i.r.","",'Gass transport'!$P5*1000*'1a. Stedsspesifikk'!$D$104*'1a. Stedsspesifikk'!$D$106/'1a. Stedsspesifikk'!$D$139)</f>
        <v>#VALUE!</v>
      </c>
      <c r="I7" s="66" t="e">
        <f>'Vann transport'!$C5*'1a. Stedsspesifikk'!$D$112*'1a. Stedsspesifikk'!$D$114/'1a. Stedsspesifikk'!$D$139</f>
        <v>#VALUE!</v>
      </c>
      <c r="J7" s="66" t="str">
        <f>IF('Opptak i organismer'!$F5="","",'Opptak i organismer'!$F5*'1a. Stedsspesifikk'!$D$119*'1a. Stedsspesifikk'!$D$122*'1a. Stedsspesifikk'!$D$121/'1a. Stedsspesifikk'!$D$139)</f>
        <v/>
      </c>
      <c r="K7" s="220" t="e">
        <f>'Opptak i organismer'!$K5*'1a. Stedsspesifikk'!$D$129*'1a. Stedsspesifikk'!$D$132*'1a. Stedsspesifikk'!$D$131/'1a. Stedsspesifikk'!$D$139</f>
        <v>#VALUE!</v>
      </c>
      <c r="L7" s="66" t="e">
        <f t="shared" si="1"/>
        <v>#VALUE!</v>
      </c>
      <c r="M7" s="66">
        <f>'1a. Stedsspesifikk'!$D$73*0.000001*'1b. Kons. jord'!$E7*'1a. Stedsspesifikk'!$D$75/'1a. Stedsspesifikk'!$D$139</f>
        <v>0</v>
      </c>
      <c r="N7" s="66">
        <f>'1a. Stedsspesifikk'!$D$85*0.000001*'1b. Kons. jord'!$E7*Stoff!O5*'1a. Stedsspesifikk'!$D$87/'1a. Stedsspesifikk'!$D$139</f>
        <v>0</v>
      </c>
      <c r="O7" s="66">
        <f>'1a. Stedsspesifikk'!$D$93*0.000001*'1b. Kons. jord'!$E7*'1a. Stedsspesifikk'!$D$94*'1a. Stedsspesifikk'!$D$96*'1a. Stedsspesifikk'!$D$98/'1a. Stedsspesifikk'!$D$139</f>
        <v>0</v>
      </c>
      <c r="P7" s="66" t="e">
        <f>IF(Stoff!D5="i.r.","",'Gass transport'!$R5*1000*'1a. Stedsspesifikk'!$D$104*'1a. Stedsspesifikk'!$D$106/'1a. Stedsspesifikk'!$D$139)</f>
        <v>#VALUE!</v>
      </c>
      <c r="Q7" s="66" t="e">
        <f>'Vann transport'!$E5*'1a. Stedsspesifikk'!$D$112*'1a. Stedsspesifikk'!$D$114/'1a. Stedsspesifikk'!$D$139</f>
        <v>#VALUE!</v>
      </c>
      <c r="R7" s="66" t="str">
        <f>IF('Opptak i organismer'!$H5="","",'Opptak i organismer'!$H5*'1a. Stedsspesifikk'!$D$119*'1a. Stedsspesifikk'!$D$122*'1a. Stedsspesifikk'!$D$121/'1a. Stedsspesifikk'!$D$139)</f>
        <v/>
      </c>
      <c r="S7" s="220" t="e">
        <f>'Opptak i organismer'!$M5*'1a. Stedsspesifikk'!$D$129*'1a. Stedsspesifikk'!$D$132*'1a. Stedsspesifikk'!$D$131/'1a. Stedsspesifikk'!$D$139</f>
        <v>#VALUE!</v>
      </c>
      <c r="T7" s="57"/>
      <c r="U7" s="57"/>
      <c r="V7" s="57"/>
      <c r="W7" s="57"/>
      <c r="X7" s="57"/>
      <c r="Y7" s="57"/>
      <c r="Z7" s="57"/>
      <c r="AA7" s="57"/>
      <c r="AB7" s="57"/>
      <c r="AC7" s="57"/>
      <c r="AD7" s="57"/>
      <c r="AE7" s="57"/>
      <c r="AF7" s="57"/>
      <c r="AG7" s="57"/>
      <c r="AH7" s="57"/>
      <c r="AI7" s="57"/>
    </row>
    <row r="8" spans="1:35" x14ac:dyDescent="0.2">
      <c r="A8" s="64" t="str">
        <f>IF('1b. Kons. jord'!C8&gt;0,"x","")</f>
        <v/>
      </c>
      <c r="B8" s="229" t="str">
        <f>IF(Stoff!$B6=0,"-",Stoff!$B6)</f>
        <v>Kobber</v>
      </c>
      <c r="C8" s="230">
        <f>IF(Stoff!K6&gt;0,Stoff!K6,"")</f>
        <v>0.16300000000000001</v>
      </c>
      <c r="D8" s="219" t="e">
        <f t="shared" si="0"/>
        <v>#VALUE!</v>
      </c>
      <c r="E8" s="66">
        <f>'1a. Stedsspesifikk'!$D$73*0.000001*'1b. Kons. jord'!$D8*'1a. Stedsspesifikk'!$D$75/'1a. Stedsspesifikk'!$D$139</f>
        <v>0</v>
      </c>
      <c r="F8" s="66">
        <f>'1a. Stedsspesifikk'!$D$85*0.000001*'1b. Kons. jord'!$D8*Stoff!O6*'1a. Stedsspesifikk'!$D$87/'1a. Stedsspesifikk'!$D$139</f>
        <v>0</v>
      </c>
      <c r="G8" s="66">
        <f>'1a. Stedsspesifikk'!$D$93*0.000001*'1b. Kons. jord'!$D8*'1a. Stedsspesifikk'!$D$94*'1a. Stedsspesifikk'!$D$96*'1a. Stedsspesifikk'!$D$98/'1a. Stedsspesifikk'!$D$139</f>
        <v>0</v>
      </c>
      <c r="H8" s="66" t="str">
        <f>IF(Stoff!D6="i.r.","",'Gass transport'!$P6*1000*'1a. Stedsspesifikk'!$D$104*'1a. Stedsspesifikk'!$D$106/'1a. Stedsspesifikk'!$D$139)</f>
        <v/>
      </c>
      <c r="I8" s="66" t="e">
        <f>'Vann transport'!$C6*'1a. Stedsspesifikk'!$D$112*'1a. Stedsspesifikk'!$D$114/'1a. Stedsspesifikk'!$D$139</f>
        <v>#VALUE!</v>
      </c>
      <c r="J8" s="66" t="str">
        <f>IF('Opptak i organismer'!$F6="","",'Opptak i organismer'!$F6*'1a. Stedsspesifikk'!$D$119*'1a. Stedsspesifikk'!$D$122*'1a. Stedsspesifikk'!$D$121/'1a. Stedsspesifikk'!$D$139)</f>
        <v/>
      </c>
      <c r="K8" s="220" t="e">
        <f>'Opptak i organismer'!$K6*'1a. Stedsspesifikk'!$D$129*'1a. Stedsspesifikk'!$D$132*'1a. Stedsspesifikk'!$D$131/'1a. Stedsspesifikk'!$D$139</f>
        <v>#VALUE!</v>
      </c>
      <c r="L8" s="66" t="e">
        <f t="shared" si="1"/>
        <v>#VALUE!</v>
      </c>
      <c r="M8" s="66">
        <f>'1a. Stedsspesifikk'!$D$73*0.000001*'1b. Kons. jord'!$E8*'1a. Stedsspesifikk'!$D$75/'1a. Stedsspesifikk'!$D$139</f>
        <v>0</v>
      </c>
      <c r="N8" s="66">
        <f>'1a. Stedsspesifikk'!$D$85*0.000001*'1b. Kons. jord'!$E8*Stoff!O6*'1a. Stedsspesifikk'!$D$87/'1a. Stedsspesifikk'!$D$139</f>
        <v>0</v>
      </c>
      <c r="O8" s="66">
        <f>'1a. Stedsspesifikk'!$D$93*0.000001*'1b. Kons. jord'!$E8*'1a. Stedsspesifikk'!$D$94*'1a. Stedsspesifikk'!$D$96*'1a. Stedsspesifikk'!$D$98/'1a. Stedsspesifikk'!$D$139</f>
        <v>0</v>
      </c>
      <c r="P8" s="66" t="str">
        <f>IF(Stoff!D6="i.r.","",'Gass transport'!$R6*1000*'1a. Stedsspesifikk'!$D$104*'1a. Stedsspesifikk'!$D$106/'1a. Stedsspesifikk'!$D$139)</f>
        <v/>
      </c>
      <c r="Q8" s="66" t="e">
        <f>'Vann transport'!$E6*'1a. Stedsspesifikk'!$D$112*'1a. Stedsspesifikk'!$D$114/'1a. Stedsspesifikk'!$D$139</f>
        <v>#VALUE!</v>
      </c>
      <c r="R8" s="66" t="str">
        <f>IF('Opptak i organismer'!$H6="","",'Opptak i organismer'!$H6*'1a. Stedsspesifikk'!$D$119*'1a. Stedsspesifikk'!$D$122*'1a. Stedsspesifikk'!$D$121/'1a. Stedsspesifikk'!$D$139)</f>
        <v/>
      </c>
      <c r="S8" s="220" t="e">
        <f>'Opptak i organismer'!$M6*'1a. Stedsspesifikk'!$D$129*'1a. Stedsspesifikk'!$D$132*'1a. Stedsspesifikk'!$D$131/'1a. Stedsspesifikk'!$D$139</f>
        <v>#VALUE!</v>
      </c>
      <c r="T8" s="57"/>
      <c r="U8" s="57"/>
      <c r="V8" s="57"/>
      <c r="W8" s="57"/>
      <c r="X8" s="57"/>
      <c r="Y8" s="57"/>
      <c r="Z8" s="57"/>
      <c r="AA8" s="57"/>
      <c r="AB8" s="57"/>
      <c r="AC8" s="57"/>
      <c r="AD8" s="57"/>
      <c r="AE8" s="57"/>
      <c r="AF8" s="57"/>
      <c r="AG8" s="57"/>
      <c r="AH8" s="57"/>
      <c r="AI8" s="57"/>
    </row>
    <row r="9" spans="1:35" x14ac:dyDescent="0.2">
      <c r="A9" s="64" t="str">
        <f>IF('1b. Kons. jord'!C9&gt;0,"x","")</f>
        <v/>
      </c>
      <c r="B9" s="229" t="str">
        <f>IF(Stoff!$B7=0,"-",Stoff!$B7)</f>
        <v>Sink</v>
      </c>
      <c r="C9" s="230">
        <f>IF(Stoff!K7&gt;0,Stoff!K7,"")</f>
        <v>0.5</v>
      </c>
      <c r="D9" s="219" t="e">
        <f t="shared" si="0"/>
        <v>#VALUE!</v>
      </c>
      <c r="E9" s="66">
        <f>'1a. Stedsspesifikk'!$D$73*0.000001*'1b. Kons. jord'!$D9*'1a. Stedsspesifikk'!$D$75/'1a. Stedsspesifikk'!$D$139</f>
        <v>0</v>
      </c>
      <c r="F9" s="66">
        <f>'1a. Stedsspesifikk'!$D$85*0.000001*'1b. Kons. jord'!$D9*Stoff!O7*'1a. Stedsspesifikk'!$D$87/'1a. Stedsspesifikk'!$D$139</f>
        <v>0</v>
      </c>
      <c r="G9" s="66">
        <f>'1a. Stedsspesifikk'!$D$93*0.000001*'1b. Kons. jord'!$D9*'1a. Stedsspesifikk'!$D$94*'1a. Stedsspesifikk'!$D$96*'1a. Stedsspesifikk'!$D$98/'1a. Stedsspesifikk'!$D$139</f>
        <v>0</v>
      </c>
      <c r="H9" s="66" t="str">
        <f>IF(Stoff!D7="i.r.","",'Gass transport'!$P7*1000*'1a. Stedsspesifikk'!$D$104*'1a. Stedsspesifikk'!$D$106/'1a. Stedsspesifikk'!$D$139)</f>
        <v/>
      </c>
      <c r="I9" s="66" t="e">
        <f>'Vann transport'!$C7*'1a. Stedsspesifikk'!$D$112*'1a. Stedsspesifikk'!$D$114/'1a. Stedsspesifikk'!$D$139</f>
        <v>#VALUE!</v>
      </c>
      <c r="J9" s="66" t="str">
        <f>IF('Opptak i organismer'!$F7="","",'Opptak i organismer'!$F7*'1a. Stedsspesifikk'!$D$119*'1a. Stedsspesifikk'!$D$122*'1a. Stedsspesifikk'!$D$121/'1a. Stedsspesifikk'!$D$139)</f>
        <v/>
      </c>
      <c r="K9" s="220" t="e">
        <f>'Opptak i organismer'!$K7*'1a. Stedsspesifikk'!$D$129*'1a. Stedsspesifikk'!$D$132*'1a. Stedsspesifikk'!$D$131/'1a. Stedsspesifikk'!$D$139</f>
        <v>#VALUE!</v>
      </c>
      <c r="L9" s="66" t="e">
        <f t="shared" si="1"/>
        <v>#VALUE!</v>
      </c>
      <c r="M9" s="66">
        <f>'1a. Stedsspesifikk'!$D$73*0.000001*'1b. Kons. jord'!$E9*'1a. Stedsspesifikk'!$D$75/'1a. Stedsspesifikk'!$D$139</f>
        <v>0</v>
      </c>
      <c r="N9" s="66">
        <f>'1a. Stedsspesifikk'!$D$85*0.000001*'1b. Kons. jord'!$E9*Stoff!O7*'1a. Stedsspesifikk'!$D$87/'1a. Stedsspesifikk'!$D$139</f>
        <v>0</v>
      </c>
      <c r="O9" s="66">
        <f>'1a. Stedsspesifikk'!$D$93*0.000001*'1b. Kons. jord'!$E9*'1a. Stedsspesifikk'!$D$94*'1a. Stedsspesifikk'!$D$96*'1a. Stedsspesifikk'!$D$98/'1a. Stedsspesifikk'!$D$139</f>
        <v>0</v>
      </c>
      <c r="P9" s="66" t="str">
        <f>IF(Stoff!D7="i.r.","",'Gass transport'!$R7*1000*'1a. Stedsspesifikk'!$D$104*'1a. Stedsspesifikk'!$D$106/'1a. Stedsspesifikk'!$D$139)</f>
        <v/>
      </c>
      <c r="Q9" s="66" t="e">
        <f>'Vann transport'!$E7*'1a. Stedsspesifikk'!$D$112*'1a. Stedsspesifikk'!$D$114/'1a. Stedsspesifikk'!$D$139</f>
        <v>#VALUE!</v>
      </c>
      <c r="R9" s="66" t="str">
        <f>IF('Opptak i organismer'!$H7="","",'Opptak i organismer'!$H7*'1a. Stedsspesifikk'!$D$119*'1a. Stedsspesifikk'!$D$122*'1a. Stedsspesifikk'!$D$121/'1a. Stedsspesifikk'!$D$139)</f>
        <v/>
      </c>
      <c r="S9" s="220" t="e">
        <f>'Opptak i organismer'!$M7*'1a. Stedsspesifikk'!$D$129*'1a. Stedsspesifikk'!$D$132*'1a. Stedsspesifikk'!$D$131/'1a. Stedsspesifikk'!$D$139</f>
        <v>#VALUE!</v>
      </c>
      <c r="T9" s="57"/>
      <c r="U9" s="57"/>
      <c r="V9" s="57"/>
      <c r="W9" s="57"/>
      <c r="X9" s="57"/>
      <c r="Y9" s="57"/>
      <c r="Z9" s="57"/>
      <c r="AA9" s="57"/>
      <c r="AB9" s="57"/>
      <c r="AC9" s="57"/>
      <c r="AD9" s="57"/>
      <c r="AE9" s="57"/>
      <c r="AF9" s="57"/>
      <c r="AG9" s="57"/>
      <c r="AH9" s="57"/>
      <c r="AI9" s="57"/>
    </row>
    <row r="10" spans="1:35" x14ac:dyDescent="0.2">
      <c r="A10" s="64" t="str">
        <f>IF('1b. Kons. jord'!C10&gt;0,"x","")</f>
        <v/>
      </c>
      <c r="B10" s="229" t="str">
        <f>IF(Stoff!$B8=0,"-",Stoff!$B8)</f>
        <v>Krom (III)</v>
      </c>
      <c r="C10" s="230">
        <f>IF(Stoff!K8&gt;0,Stoff!K8,"")</f>
        <v>1.5E-3</v>
      </c>
      <c r="D10" s="219" t="e">
        <f t="shared" si="0"/>
        <v>#VALUE!</v>
      </c>
      <c r="E10" s="66">
        <f>'1a. Stedsspesifikk'!$D$73*0.000001*'1b. Kons. jord'!$D10*'1a. Stedsspesifikk'!$D$75/'1a. Stedsspesifikk'!$D$139</f>
        <v>0</v>
      </c>
      <c r="F10" s="66">
        <f>'1a. Stedsspesifikk'!$D$85*0.000001*'1b. Kons. jord'!$D10*Stoff!O8*'1a. Stedsspesifikk'!$D$87/'1a. Stedsspesifikk'!$D$139</f>
        <v>0</v>
      </c>
      <c r="G10" s="66">
        <f>'1a. Stedsspesifikk'!$D$93*0.000001*'1b. Kons. jord'!$D10*'1a. Stedsspesifikk'!$D$94*'1a. Stedsspesifikk'!$D$96*'1a. Stedsspesifikk'!$D$98/'1a. Stedsspesifikk'!$D$139</f>
        <v>0</v>
      </c>
      <c r="H10" s="66" t="str">
        <f>IF(Stoff!D8="i.r.","",'Gass transport'!$P8*1000*'1a. Stedsspesifikk'!$D$104*'1a. Stedsspesifikk'!$D$106/'1a. Stedsspesifikk'!$D$139)</f>
        <v/>
      </c>
      <c r="I10" s="66" t="e">
        <f>'Vann transport'!$C8*'1a. Stedsspesifikk'!$D$112*'1a. Stedsspesifikk'!$D$114/'1a. Stedsspesifikk'!$D$139</f>
        <v>#VALUE!</v>
      </c>
      <c r="J10" s="66" t="str">
        <f>IF('Opptak i organismer'!$F8="","",'Opptak i organismer'!$F8*'1a. Stedsspesifikk'!$D$119*'1a. Stedsspesifikk'!$D$122*'1a. Stedsspesifikk'!$D$121/'1a. Stedsspesifikk'!$D$139)</f>
        <v/>
      </c>
      <c r="K10" s="220" t="e">
        <f>'Opptak i organismer'!$K8*'1a. Stedsspesifikk'!$D$129*'1a. Stedsspesifikk'!$D$132*'1a. Stedsspesifikk'!$D$131/'1a. Stedsspesifikk'!$D$139</f>
        <v>#VALUE!</v>
      </c>
      <c r="L10" s="66" t="e">
        <f t="shared" si="1"/>
        <v>#VALUE!</v>
      </c>
      <c r="M10" s="66">
        <f>'1a. Stedsspesifikk'!$D$73*0.000001*'1b. Kons. jord'!$E10*'1a. Stedsspesifikk'!$D$75/'1a. Stedsspesifikk'!$D$139</f>
        <v>0</v>
      </c>
      <c r="N10" s="66">
        <f>'1a. Stedsspesifikk'!$D$85*0.000001*'1b. Kons. jord'!$E10*Stoff!O8*'1a. Stedsspesifikk'!$D$87/'1a. Stedsspesifikk'!$D$139</f>
        <v>0</v>
      </c>
      <c r="O10" s="66">
        <f>'1a. Stedsspesifikk'!$D$93*0.000001*'1b. Kons. jord'!$E10*'1a. Stedsspesifikk'!$D$94*'1a. Stedsspesifikk'!$D$96*'1a. Stedsspesifikk'!$D$98/'1a. Stedsspesifikk'!$D$139</f>
        <v>0</v>
      </c>
      <c r="P10" s="66" t="str">
        <f>IF(Stoff!D8="i.r.","",'Gass transport'!$R8*1000*'1a. Stedsspesifikk'!$D$104*'1a. Stedsspesifikk'!$D$106/'1a. Stedsspesifikk'!$D$139)</f>
        <v/>
      </c>
      <c r="Q10" s="66" t="e">
        <f>'Vann transport'!$E8*'1a. Stedsspesifikk'!$D$112*'1a. Stedsspesifikk'!$D$114/'1a. Stedsspesifikk'!$D$139</f>
        <v>#VALUE!</v>
      </c>
      <c r="R10" s="66" t="str">
        <f>IF('Opptak i organismer'!$H8="","",'Opptak i organismer'!$H8*'1a. Stedsspesifikk'!$D$119*'1a. Stedsspesifikk'!$D$122*'1a. Stedsspesifikk'!$D$121/'1a. Stedsspesifikk'!$D$139)</f>
        <v/>
      </c>
      <c r="S10" s="220" t="e">
        <f>'Opptak i organismer'!$M8*'1a. Stedsspesifikk'!$D$129*'1a. Stedsspesifikk'!$D$132*'1a. Stedsspesifikk'!$D$131/'1a. Stedsspesifikk'!$D$139</f>
        <v>#VALUE!</v>
      </c>
      <c r="T10" s="57"/>
      <c r="U10" s="57"/>
      <c r="V10" s="57"/>
      <c r="W10" s="57"/>
      <c r="X10" s="57"/>
      <c r="Y10" s="57"/>
      <c r="Z10" s="57"/>
      <c r="AA10" s="57"/>
      <c r="AB10" s="57"/>
      <c r="AC10" s="57"/>
      <c r="AD10" s="57"/>
      <c r="AE10" s="57"/>
      <c r="AF10" s="57"/>
      <c r="AG10" s="57"/>
      <c r="AH10" s="57"/>
      <c r="AI10" s="57"/>
    </row>
    <row r="11" spans="1:35" x14ac:dyDescent="0.2">
      <c r="A11" s="64" t="str">
        <f>IF('1b. Kons. jord'!C11&gt;0,"x","")</f>
        <v/>
      </c>
      <c r="B11" s="229" t="str">
        <f>IF(Stoff!$B9=0,"-",Stoff!$B9)</f>
        <v>Krom (VI)</v>
      </c>
      <c r="C11" s="230">
        <f>IF(Stoff!K9&gt;0,Stoff!K9,"")</f>
        <v>1.5E-3</v>
      </c>
      <c r="D11" s="219" t="e">
        <f t="shared" si="0"/>
        <v>#VALUE!</v>
      </c>
      <c r="E11" s="66">
        <f>'1a. Stedsspesifikk'!$D$73*0.000001*'1b. Kons. jord'!$D11*'1a. Stedsspesifikk'!$D$75/'1a. Stedsspesifikk'!$D$139</f>
        <v>0</v>
      </c>
      <c r="F11" s="66">
        <f>'1a. Stedsspesifikk'!$D$85*0.000001*'1b. Kons. jord'!$D11*Stoff!O9*'1a. Stedsspesifikk'!$D$87/'1a. Stedsspesifikk'!$D$139</f>
        <v>0</v>
      </c>
      <c r="G11" s="66">
        <f>'1a. Stedsspesifikk'!$D$93*0.000001*'1b. Kons. jord'!$D11*'1a. Stedsspesifikk'!$D$94*'1a. Stedsspesifikk'!$D$96*'1a. Stedsspesifikk'!$D$98/'1a. Stedsspesifikk'!$D$139</f>
        <v>0</v>
      </c>
      <c r="H11" s="66" t="str">
        <f>IF(Stoff!D9="i.r.","",'Gass transport'!$P9*1000*'1a. Stedsspesifikk'!$D$104*'1a. Stedsspesifikk'!$D$106/'1a. Stedsspesifikk'!$D$139)</f>
        <v/>
      </c>
      <c r="I11" s="66" t="e">
        <f>'Vann transport'!$C9*'1a. Stedsspesifikk'!$D$112*'1a. Stedsspesifikk'!$D$114/'1a. Stedsspesifikk'!$D$139</f>
        <v>#VALUE!</v>
      </c>
      <c r="J11" s="66" t="str">
        <f>IF('Opptak i organismer'!$F9="","",'Opptak i organismer'!$F9*'1a. Stedsspesifikk'!$D$119*'1a. Stedsspesifikk'!$D$122*'1a. Stedsspesifikk'!$D$121/'1a. Stedsspesifikk'!$D$139)</f>
        <v/>
      </c>
      <c r="K11" s="220" t="e">
        <f>'Opptak i organismer'!$K9*'1a. Stedsspesifikk'!$D$129*'1a. Stedsspesifikk'!$D$132*'1a. Stedsspesifikk'!$D$131/'1a. Stedsspesifikk'!$D$139</f>
        <v>#VALUE!</v>
      </c>
      <c r="L11" s="66" t="e">
        <f t="shared" si="1"/>
        <v>#VALUE!</v>
      </c>
      <c r="M11" s="66">
        <f>'1a. Stedsspesifikk'!$D$73*0.000001*'1b. Kons. jord'!$E11*'1a. Stedsspesifikk'!$D$75/'1a. Stedsspesifikk'!$D$139</f>
        <v>0</v>
      </c>
      <c r="N11" s="66">
        <f>'1a. Stedsspesifikk'!$D$85*0.000001*'1b. Kons. jord'!$E11*Stoff!O9*'1a. Stedsspesifikk'!$D$87/'1a. Stedsspesifikk'!$D$139</f>
        <v>0</v>
      </c>
      <c r="O11" s="66">
        <f>'1a. Stedsspesifikk'!$D$93*0.000001*'1b. Kons. jord'!$E11*'1a. Stedsspesifikk'!$D$94*'1a. Stedsspesifikk'!$D$96*'1a. Stedsspesifikk'!$D$98/'1a. Stedsspesifikk'!$D$139</f>
        <v>0</v>
      </c>
      <c r="P11" s="66" t="str">
        <f>IF(Stoff!D9="i.r.","",'Gass transport'!$R9*1000*'1a. Stedsspesifikk'!$D$104*'1a. Stedsspesifikk'!$D$106/'1a. Stedsspesifikk'!$D$139)</f>
        <v/>
      </c>
      <c r="Q11" s="66" t="e">
        <f>'Vann transport'!$E9*'1a. Stedsspesifikk'!$D$112*'1a. Stedsspesifikk'!$D$114/'1a. Stedsspesifikk'!$D$139</f>
        <v>#VALUE!</v>
      </c>
      <c r="R11" s="66" t="str">
        <f>IF('Opptak i organismer'!$H9="","",'Opptak i organismer'!$H9*'1a. Stedsspesifikk'!$D$119*'1a. Stedsspesifikk'!$D$122*'1a. Stedsspesifikk'!$D$121/'1a. Stedsspesifikk'!$D$139)</f>
        <v/>
      </c>
      <c r="S11" s="220" t="e">
        <f>'Opptak i organismer'!$M9*'1a. Stedsspesifikk'!$D$129*'1a. Stedsspesifikk'!$D$132*'1a. Stedsspesifikk'!$D$131/'1a. Stedsspesifikk'!$D$139</f>
        <v>#VALUE!</v>
      </c>
      <c r="T11" s="57"/>
      <c r="U11" s="57"/>
      <c r="V11" s="57"/>
      <c r="W11" s="57"/>
      <c r="X11" s="57"/>
      <c r="Y11" s="57"/>
      <c r="Z11" s="57"/>
      <c r="AA11" s="57"/>
      <c r="AB11" s="57"/>
      <c r="AC11" s="57"/>
      <c r="AD11" s="57"/>
      <c r="AE11" s="57"/>
      <c r="AF11" s="57"/>
      <c r="AG11" s="57"/>
      <c r="AH11" s="57"/>
      <c r="AI11" s="57"/>
    </row>
    <row r="12" spans="1:35" x14ac:dyDescent="0.2">
      <c r="A12" s="64" t="str">
        <f>IF('1b. Kons. jord'!C12&gt;0,"x","")</f>
        <v/>
      </c>
      <c r="B12" s="229" t="str">
        <f>IF(Stoff!$B10=0,"-",Stoff!$B10)</f>
        <v>Krom totalt (III + VI)</v>
      </c>
      <c r="C12" s="230">
        <f>IF(Stoff!K10&gt;0,Stoff!K10,"")</f>
        <v>1.5E-3</v>
      </c>
      <c r="D12" s="219" t="e">
        <f t="shared" si="0"/>
        <v>#VALUE!</v>
      </c>
      <c r="E12" s="66">
        <f>'1a. Stedsspesifikk'!$D$73*0.000001*'1b. Kons. jord'!$D12*'1a. Stedsspesifikk'!$D$75/'1a. Stedsspesifikk'!$D$139</f>
        <v>0</v>
      </c>
      <c r="F12" s="66">
        <f>'1a. Stedsspesifikk'!$D$85*0.000001*'1b. Kons. jord'!$D12*Stoff!O10*'1a. Stedsspesifikk'!$D$87/'1a. Stedsspesifikk'!$D$139</f>
        <v>0</v>
      </c>
      <c r="G12" s="66">
        <f>'1a. Stedsspesifikk'!$D$93*0.000001*'1b. Kons. jord'!$D12*'1a. Stedsspesifikk'!$D$94*'1a. Stedsspesifikk'!$D$96*'1a. Stedsspesifikk'!$D$98/'1a. Stedsspesifikk'!$D$139</f>
        <v>0</v>
      </c>
      <c r="H12" s="66" t="str">
        <f>IF(Stoff!D10="i.r.","",'Gass transport'!$P10*1000*'1a. Stedsspesifikk'!$D$104*'1a. Stedsspesifikk'!$D$106/'1a. Stedsspesifikk'!$D$139)</f>
        <v/>
      </c>
      <c r="I12" s="66" t="e">
        <f>'Vann transport'!$C10*'1a. Stedsspesifikk'!$D$112*'1a. Stedsspesifikk'!$D$114/'1a. Stedsspesifikk'!$D$139</f>
        <v>#VALUE!</v>
      </c>
      <c r="J12" s="66" t="str">
        <f>IF('Opptak i organismer'!$F10="","",'Opptak i organismer'!$F10*'1a. Stedsspesifikk'!$D$119*'1a. Stedsspesifikk'!$D$122*'1a. Stedsspesifikk'!$D$121/'1a. Stedsspesifikk'!$D$139)</f>
        <v/>
      </c>
      <c r="K12" s="220" t="e">
        <f>'Opptak i organismer'!$K10*'1a. Stedsspesifikk'!$D$129*'1a. Stedsspesifikk'!$D$132*'1a. Stedsspesifikk'!$D$131/'1a. Stedsspesifikk'!$D$139</f>
        <v>#VALUE!</v>
      </c>
      <c r="L12" s="66" t="e">
        <f t="shared" si="1"/>
        <v>#VALUE!</v>
      </c>
      <c r="M12" s="66">
        <f>'1a. Stedsspesifikk'!$D$73*0.000001*'1b. Kons. jord'!$E12*'1a. Stedsspesifikk'!$D$75/'1a. Stedsspesifikk'!$D$139</f>
        <v>0</v>
      </c>
      <c r="N12" s="66">
        <f>'1a. Stedsspesifikk'!$D$85*0.000001*'1b. Kons. jord'!$E12*Stoff!O10*'1a. Stedsspesifikk'!$D$87/'1a. Stedsspesifikk'!$D$139</f>
        <v>0</v>
      </c>
      <c r="O12" s="66">
        <f>'1a. Stedsspesifikk'!$D$93*0.000001*'1b. Kons. jord'!$E12*'1a. Stedsspesifikk'!$D$94*'1a. Stedsspesifikk'!$D$96*'1a. Stedsspesifikk'!$D$98/'1a. Stedsspesifikk'!$D$139</f>
        <v>0</v>
      </c>
      <c r="P12" s="66" t="str">
        <f>IF(Stoff!D10="i.r.","",'Gass transport'!$R10*1000*'1a. Stedsspesifikk'!$D$104*'1a. Stedsspesifikk'!$D$106/'1a. Stedsspesifikk'!$D$139)</f>
        <v/>
      </c>
      <c r="Q12" s="66" t="e">
        <f>'Vann transport'!$E10*'1a. Stedsspesifikk'!$D$112*'1a. Stedsspesifikk'!$D$114/'1a. Stedsspesifikk'!$D$139</f>
        <v>#VALUE!</v>
      </c>
      <c r="R12" s="66" t="str">
        <f>IF('Opptak i organismer'!$H10="","",'Opptak i organismer'!$H10*'1a. Stedsspesifikk'!$D$119*'1a. Stedsspesifikk'!$D$122*'1a. Stedsspesifikk'!$D$121/'1a. Stedsspesifikk'!$D$139)</f>
        <v/>
      </c>
      <c r="S12" s="220" t="e">
        <f>'Opptak i organismer'!$M10*'1a. Stedsspesifikk'!$D$129*'1a. Stedsspesifikk'!$D$132*'1a. Stedsspesifikk'!$D$131/'1a. Stedsspesifikk'!$D$139</f>
        <v>#VALUE!</v>
      </c>
      <c r="T12" s="57"/>
      <c r="U12" s="57"/>
      <c r="V12" s="57"/>
      <c r="W12" s="57"/>
      <c r="X12" s="57"/>
      <c r="Y12" s="57"/>
      <c r="Z12" s="57"/>
      <c r="AA12" s="57"/>
      <c r="AB12" s="57"/>
      <c r="AC12" s="57"/>
      <c r="AD12" s="57"/>
      <c r="AE12" s="57"/>
      <c r="AF12" s="57"/>
      <c r="AG12" s="57"/>
      <c r="AH12" s="57"/>
      <c r="AI12" s="57"/>
    </row>
    <row r="13" spans="1:35" x14ac:dyDescent="0.2">
      <c r="A13" s="64" t="str">
        <f>IF('1b. Kons. jord'!C13&gt;0,"x","")</f>
        <v/>
      </c>
      <c r="B13" s="229" t="str">
        <f>IF(Stoff!$B11=0,"-",Stoff!$B11)</f>
        <v>Nikkel</v>
      </c>
      <c r="C13" s="230">
        <f>IF(Stoff!K11&gt;0,Stoff!K11,"")</f>
        <v>1.4999999999999999E-2</v>
      </c>
      <c r="D13" s="219" t="e">
        <f t="shared" si="0"/>
        <v>#VALUE!</v>
      </c>
      <c r="E13" s="66">
        <f>'1a. Stedsspesifikk'!$D$73*0.000001*'1b. Kons. jord'!$D13*'1a. Stedsspesifikk'!$D$75/'1a. Stedsspesifikk'!$D$139</f>
        <v>0</v>
      </c>
      <c r="F13" s="66">
        <f>'1a. Stedsspesifikk'!$D$85*0.000001*'1b. Kons. jord'!$D13*Stoff!O11*'1a. Stedsspesifikk'!$D$87/'1a. Stedsspesifikk'!$D$139</f>
        <v>0</v>
      </c>
      <c r="G13" s="66">
        <f>'1a. Stedsspesifikk'!$D$93*0.000001*'1b. Kons. jord'!$D13*'1a. Stedsspesifikk'!$D$94*'1a. Stedsspesifikk'!$D$96*'1a. Stedsspesifikk'!$D$98/'1a. Stedsspesifikk'!$D$139</f>
        <v>0</v>
      </c>
      <c r="H13" s="66" t="str">
        <f>IF(Stoff!D11="i.r.","",'Gass transport'!$P11*1000*'1a. Stedsspesifikk'!$D$104*'1a. Stedsspesifikk'!$D$106/'1a. Stedsspesifikk'!$D$139)</f>
        <v/>
      </c>
      <c r="I13" s="66" t="e">
        <f>'Vann transport'!$C11*'1a. Stedsspesifikk'!$D$112*'1a. Stedsspesifikk'!$D$114/'1a. Stedsspesifikk'!$D$139</f>
        <v>#VALUE!</v>
      </c>
      <c r="J13" s="66" t="str">
        <f>IF('Opptak i organismer'!$F11="","",'Opptak i organismer'!$F11*'1a. Stedsspesifikk'!$D$119*'1a. Stedsspesifikk'!$D$122*'1a. Stedsspesifikk'!$D$121/'1a. Stedsspesifikk'!$D$139)</f>
        <v/>
      </c>
      <c r="K13" s="220" t="e">
        <f>'Opptak i organismer'!$K11*'1a. Stedsspesifikk'!$D$129*'1a. Stedsspesifikk'!$D$132*'1a. Stedsspesifikk'!$D$131/'1a. Stedsspesifikk'!$D$139</f>
        <v>#VALUE!</v>
      </c>
      <c r="L13" s="66" t="e">
        <f t="shared" si="1"/>
        <v>#VALUE!</v>
      </c>
      <c r="M13" s="66">
        <f>'1a. Stedsspesifikk'!$D$73*0.000001*'1b. Kons. jord'!$E13*'1a. Stedsspesifikk'!$D$75/'1a. Stedsspesifikk'!$D$139</f>
        <v>0</v>
      </c>
      <c r="N13" s="66">
        <f>'1a. Stedsspesifikk'!$D$85*0.000001*'1b. Kons. jord'!$E13*Stoff!O11*'1a. Stedsspesifikk'!$D$87/'1a. Stedsspesifikk'!$D$139</f>
        <v>0</v>
      </c>
      <c r="O13" s="66">
        <f>'1a. Stedsspesifikk'!$D$93*0.000001*'1b. Kons. jord'!$E13*'1a. Stedsspesifikk'!$D$94*'1a. Stedsspesifikk'!$D$96*'1a. Stedsspesifikk'!$D$98/'1a. Stedsspesifikk'!$D$139</f>
        <v>0</v>
      </c>
      <c r="P13" s="66" t="str">
        <f>IF(Stoff!D11="i.r.","",'Gass transport'!$R11*1000*'1a. Stedsspesifikk'!$D$104*'1a. Stedsspesifikk'!$D$106/'1a. Stedsspesifikk'!$D$139)</f>
        <v/>
      </c>
      <c r="Q13" s="66" t="e">
        <f>'Vann transport'!$E11*'1a. Stedsspesifikk'!$D$112*'1a. Stedsspesifikk'!$D$114/'1a. Stedsspesifikk'!$D$139</f>
        <v>#VALUE!</v>
      </c>
      <c r="R13" s="66" t="str">
        <f>IF('Opptak i organismer'!$H11="","",'Opptak i organismer'!$H11*'1a. Stedsspesifikk'!$D$119*'1a. Stedsspesifikk'!$D$122*'1a. Stedsspesifikk'!$D$121/'1a. Stedsspesifikk'!$D$139)</f>
        <v/>
      </c>
      <c r="S13" s="220" t="e">
        <f>'Opptak i organismer'!$M11*'1a. Stedsspesifikk'!$D$129*'1a. Stedsspesifikk'!$D$132*'1a. Stedsspesifikk'!$D$131/'1a. Stedsspesifikk'!$D$139</f>
        <v>#VALUE!</v>
      </c>
      <c r="T13" s="57"/>
      <c r="U13" s="57"/>
      <c r="V13" s="57"/>
      <c r="W13" s="57"/>
      <c r="X13" s="57"/>
      <c r="Y13" s="57"/>
      <c r="Z13" s="57"/>
      <c r="AA13" s="57"/>
      <c r="AB13" s="57"/>
      <c r="AC13" s="57"/>
      <c r="AD13" s="57"/>
      <c r="AE13" s="57"/>
      <c r="AF13" s="57"/>
      <c r="AG13" s="57"/>
      <c r="AH13" s="57"/>
      <c r="AI13" s="57"/>
    </row>
    <row r="14" spans="1:35" x14ac:dyDescent="0.2">
      <c r="A14" s="64" t="str">
        <f>IF('1b. Kons. jord'!C14&gt;0,"x","")</f>
        <v/>
      </c>
      <c r="B14" s="229" t="str">
        <f>IF(Stoff!$B12=0,"-",Stoff!$B12)</f>
        <v>Cyanid fri</v>
      </c>
      <c r="C14" s="230">
        <f>IF(Stoff!K12&gt;0,Stoff!K12,"")</f>
        <v>1.2E-2</v>
      </c>
      <c r="D14" s="219" t="e">
        <f t="shared" si="0"/>
        <v>#VALUE!</v>
      </c>
      <c r="E14" s="66">
        <f>'1a. Stedsspesifikk'!$D$73*0.000001*'1b. Kons. jord'!$D14*'1a. Stedsspesifikk'!$D$75/'1a. Stedsspesifikk'!$D$139</f>
        <v>0</v>
      </c>
      <c r="F14" s="66">
        <f>'1a. Stedsspesifikk'!$D$85*0.000001*'1b. Kons. jord'!$D14*Stoff!O12*'1a. Stedsspesifikk'!$D$87/'1a. Stedsspesifikk'!$D$139</f>
        <v>0</v>
      </c>
      <c r="G14" s="66">
        <f>'1a. Stedsspesifikk'!$D$93*0.000001*'1b. Kons. jord'!$D14*'1a. Stedsspesifikk'!$D$94*'1a. Stedsspesifikk'!$D$96*'1a. Stedsspesifikk'!$D$98/'1a. Stedsspesifikk'!$D$139</f>
        <v>0</v>
      </c>
      <c r="H14" s="66" t="e">
        <f>IF(Stoff!D12="i.r.","",'Gass transport'!$P12*1000*'1a. Stedsspesifikk'!$D$104*'1a. Stedsspesifikk'!$D$106/'1a. Stedsspesifikk'!$D$139)</f>
        <v>#VALUE!</v>
      </c>
      <c r="I14" s="66" t="e">
        <f>'Vann transport'!$C12*'1a. Stedsspesifikk'!$D$112*'1a. Stedsspesifikk'!$D$114/'1a. Stedsspesifikk'!$D$139</f>
        <v>#VALUE!</v>
      </c>
      <c r="J14" s="66" t="str">
        <f>IF('Opptak i organismer'!$F12="","",'Opptak i organismer'!$F12*'1a. Stedsspesifikk'!$D$119*'1a. Stedsspesifikk'!$D$122*'1a. Stedsspesifikk'!$D$121/'1a. Stedsspesifikk'!$D$139)</f>
        <v/>
      </c>
      <c r="K14" s="220" t="e">
        <f>'Opptak i organismer'!$K12*'1a. Stedsspesifikk'!$D$129*'1a. Stedsspesifikk'!$D$132*'1a. Stedsspesifikk'!$D$131/'1a. Stedsspesifikk'!$D$139</f>
        <v>#VALUE!</v>
      </c>
      <c r="L14" s="66" t="e">
        <f t="shared" si="1"/>
        <v>#VALUE!</v>
      </c>
      <c r="M14" s="66">
        <f>'1a. Stedsspesifikk'!$D$73*0.000001*'1b. Kons. jord'!$E14*'1a. Stedsspesifikk'!$D$75/'1a. Stedsspesifikk'!$D$139</f>
        <v>0</v>
      </c>
      <c r="N14" s="66">
        <f>'1a. Stedsspesifikk'!$D$85*0.000001*'1b. Kons. jord'!$E14*Stoff!O12*'1a. Stedsspesifikk'!$D$87/'1a. Stedsspesifikk'!$D$139</f>
        <v>0</v>
      </c>
      <c r="O14" s="66">
        <f>'1a. Stedsspesifikk'!$D$93*0.000001*'1b. Kons. jord'!$E14*'1a. Stedsspesifikk'!$D$94*'1a. Stedsspesifikk'!$D$96*'1a. Stedsspesifikk'!$D$98/'1a. Stedsspesifikk'!$D$139</f>
        <v>0</v>
      </c>
      <c r="P14" s="66" t="e">
        <f>IF(Stoff!D12="i.r.","",'Gass transport'!$R12*1000*'1a. Stedsspesifikk'!$D$104*'1a. Stedsspesifikk'!$D$106/'1a. Stedsspesifikk'!$D$139)</f>
        <v>#VALUE!</v>
      </c>
      <c r="Q14" s="66" t="e">
        <f>'Vann transport'!$E12*'1a. Stedsspesifikk'!$D$112*'1a. Stedsspesifikk'!$D$114/'1a. Stedsspesifikk'!$D$139</f>
        <v>#VALUE!</v>
      </c>
      <c r="R14" s="66" t="str">
        <f>IF('Opptak i organismer'!$H12="","",'Opptak i organismer'!$H12*'1a. Stedsspesifikk'!$D$119*'1a. Stedsspesifikk'!$D$122*'1a. Stedsspesifikk'!$D$121/'1a. Stedsspesifikk'!$D$139)</f>
        <v/>
      </c>
      <c r="S14" s="220" t="e">
        <f>'Opptak i organismer'!$M12*'1a. Stedsspesifikk'!$D$129*'1a. Stedsspesifikk'!$D$132*'1a. Stedsspesifikk'!$D$131/'1a. Stedsspesifikk'!$D$139</f>
        <v>#VALUE!</v>
      </c>
      <c r="T14" s="57"/>
      <c r="U14" s="57"/>
      <c r="V14" s="57"/>
      <c r="W14" s="57"/>
      <c r="X14" s="57"/>
      <c r="Y14" s="57"/>
      <c r="Z14" s="57"/>
      <c r="AA14" s="57"/>
      <c r="AB14" s="57"/>
      <c r="AC14" s="57"/>
      <c r="AD14" s="57"/>
      <c r="AE14" s="57"/>
      <c r="AF14" s="57"/>
      <c r="AG14" s="57"/>
      <c r="AH14" s="57"/>
      <c r="AI14" s="57"/>
    </row>
    <row r="15" spans="1:35" x14ac:dyDescent="0.2">
      <c r="A15" s="64" t="str">
        <f>IF('1b. Kons. jord'!C15&gt;0,"x","")</f>
        <v/>
      </c>
      <c r="B15" s="229" t="str">
        <f>IF(Stoff!$B13=0,"-",Stoff!$B13)</f>
        <v>PCB CAS1336-36-3</v>
      </c>
      <c r="C15" s="230">
        <f>IF(Stoff!K13&gt;0,Stoff!K13,"")</f>
        <v>1.0000000000000001E-5</v>
      </c>
      <c r="D15" s="219" t="e">
        <f t="shared" si="0"/>
        <v>#VALUE!</v>
      </c>
      <c r="E15" s="66">
        <f>'1a. Stedsspesifikk'!$D$73*0.000001*'1b. Kons. jord'!$D15*'1a. Stedsspesifikk'!$D$75/'1a. Stedsspesifikk'!$D$139</f>
        <v>0</v>
      </c>
      <c r="F15" s="66">
        <f>'1a. Stedsspesifikk'!$D$85*0.000001*'1b. Kons. jord'!$D15*Stoff!O13*'1a. Stedsspesifikk'!$D$87/'1a. Stedsspesifikk'!$D$139</f>
        <v>0</v>
      </c>
      <c r="G15" s="66">
        <f>'1a. Stedsspesifikk'!$D$93*0.000001*'1b. Kons. jord'!$D15*'1a. Stedsspesifikk'!$D$94*'1a. Stedsspesifikk'!$D$96*'1a. Stedsspesifikk'!$D$98/'1a. Stedsspesifikk'!$D$139</f>
        <v>0</v>
      </c>
      <c r="H15" s="66" t="e">
        <f>IF(Stoff!D13="i.r.","",'Gass transport'!$P13*1000*'1a. Stedsspesifikk'!$D$104*'1a. Stedsspesifikk'!$D$106/'1a. Stedsspesifikk'!$D$139)</f>
        <v>#VALUE!</v>
      </c>
      <c r="I15" s="66" t="e">
        <f>'Vann transport'!$C13*'1a. Stedsspesifikk'!$D$112*'1a. Stedsspesifikk'!$D$114/'1a. Stedsspesifikk'!$D$139</f>
        <v>#VALUE!</v>
      </c>
      <c r="J15" s="66" t="str">
        <f>IF('Opptak i organismer'!$F13="","",'Opptak i organismer'!$F13*'1a. Stedsspesifikk'!$D$119*'1a. Stedsspesifikk'!$D$122*'1a. Stedsspesifikk'!$D$121/'1a. Stedsspesifikk'!$D$139)</f>
        <v/>
      </c>
      <c r="K15" s="220" t="e">
        <f>'Opptak i organismer'!$K13*'1a. Stedsspesifikk'!$D$129*'1a. Stedsspesifikk'!$D$132*'1a. Stedsspesifikk'!$D$131/'1a. Stedsspesifikk'!$D$139</f>
        <v>#VALUE!</v>
      </c>
      <c r="L15" s="66" t="e">
        <f t="shared" si="1"/>
        <v>#VALUE!</v>
      </c>
      <c r="M15" s="66">
        <f>'1a. Stedsspesifikk'!$D$73*0.000001*'1b. Kons. jord'!$E15*'1a. Stedsspesifikk'!$D$75/'1a. Stedsspesifikk'!$D$139</f>
        <v>0</v>
      </c>
      <c r="N15" s="66">
        <f>'1a. Stedsspesifikk'!$D$85*0.000001*'1b. Kons. jord'!$E15*Stoff!O13*'1a. Stedsspesifikk'!$D$87/'1a. Stedsspesifikk'!$D$139</f>
        <v>0</v>
      </c>
      <c r="O15" s="66">
        <f>'1a. Stedsspesifikk'!$D$93*0.000001*'1b. Kons. jord'!$E15*'1a. Stedsspesifikk'!$D$94*'1a. Stedsspesifikk'!$D$96*'1a. Stedsspesifikk'!$D$98/'1a. Stedsspesifikk'!$D$139</f>
        <v>0</v>
      </c>
      <c r="P15" s="66" t="e">
        <f>IF(Stoff!D13="i.r.","",'Gass transport'!$R13*1000*'1a. Stedsspesifikk'!$D$104*'1a. Stedsspesifikk'!$D$106/'1a. Stedsspesifikk'!$D$139)</f>
        <v>#VALUE!</v>
      </c>
      <c r="Q15" s="66" t="e">
        <f>'Vann transport'!$E13*'1a. Stedsspesifikk'!$D$112*'1a. Stedsspesifikk'!$D$114/'1a. Stedsspesifikk'!$D$139</f>
        <v>#VALUE!</v>
      </c>
      <c r="R15" s="66" t="str">
        <f>IF('Opptak i organismer'!$H13="","",'Opptak i organismer'!$H13*'1a. Stedsspesifikk'!$D$119*'1a. Stedsspesifikk'!$D$122*'1a. Stedsspesifikk'!$D$121/'1a. Stedsspesifikk'!$D$139)</f>
        <v/>
      </c>
      <c r="S15" s="220" t="e">
        <f>'Opptak i organismer'!$M13*'1a. Stedsspesifikk'!$D$129*'1a. Stedsspesifikk'!$D$132*'1a. Stedsspesifikk'!$D$131/'1a. Stedsspesifikk'!$D$139</f>
        <v>#VALUE!</v>
      </c>
      <c r="T15" s="57"/>
      <c r="U15" s="57"/>
      <c r="V15" s="57"/>
      <c r="W15" s="57"/>
      <c r="X15" s="57"/>
      <c r="Y15" s="57"/>
      <c r="Z15" s="57"/>
      <c r="AA15" s="57"/>
      <c r="AB15" s="57"/>
      <c r="AC15" s="57"/>
      <c r="AD15" s="57"/>
      <c r="AE15" s="57"/>
      <c r="AF15" s="57"/>
      <c r="AG15" s="57"/>
      <c r="AH15" s="57"/>
      <c r="AI15" s="57"/>
    </row>
    <row r="16" spans="1:35" x14ac:dyDescent="0.2">
      <c r="A16" s="64" t="str">
        <f>IF('1b. Kons. jord'!C16&gt;0,"x","")</f>
        <v/>
      </c>
      <c r="B16" s="229" t="str">
        <f>IF(Stoff!$B14=0,"-",Stoff!$B14)</f>
        <v>Lindan</v>
      </c>
      <c r="C16" s="230">
        <f>IF(Stoff!K14&gt;0,Stoff!K14,"")</f>
        <v>1E-3</v>
      </c>
      <c r="D16" s="219" t="e">
        <f t="shared" si="0"/>
        <v>#VALUE!</v>
      </c>
      <c r="E16" s="66">
        <f>'1a. Stedsspesifikk'!$D$73*0.000001*'1b. Kons. jord'!$D16*'1a. Stedsspesifikk'!$D$75/'1a. Stedsspesifikk'!$D$139</f>
        <v>0</v>
      </c>
      <c r="F16" s="66">
        <f>'1a. Stedsspesifikk'!$D$85*0.000001*'1b. Kons. jord'!$D16*Stoff!O14*'1a. Stedsspesifikk'!$D$87/'1a. Stedsspesifikk'!$D$139</f>
        <v>0</v>
      </c>
      <c r="G16" s="66">
        <f>'1a. Stedsspesifikk'!$D$93*0.000001*'1b. Kons. jord'!$D16*'1a. Stedsspesifikk'!$D$94*'1a. Stedsspesifikk'!$D$96*'1a. Stedsspesifikk'!$D$98/'1a. Stedsspesifikk'!$D$139</f>
        <v>0</v>
      </c>
      <c r="H16" s="66" t="e">
        <f>IF(Stoff!D14="i.r.","",'Gass transport'!$P14*1000*'1a. Stedsspesifikk'!$D$104*'1a. Stedsspesifikk'!$D$106/'1a. Stedsspesifikk'!$D$139)</f>
        <v>#VALUE!</v>
      </c>
      <c r="I16" s="66" t="e">
        <f>'Vann transport'!$C14*'1a. Stedsspesifikk'!$D$112*'1a. Stedsspesifikk'!$D$114/'1a. Stedsspesifikk'!$D$139</f>
        <v>#VALUE!</v>
      </c>
      <c r="J16" s="66" t="str">
        <f>IF('Opptak i organismer'!$F14="","",'Opptak i organismer'!$F14*'1a. Stedsspesifikk'!$D$119*'1a. Stedsspesifikk'!$D$122*'1a. Stedsspesifikk'!$D$121/'1a. Stedsspesifikk'!$D$139)</f>
        <v/>
      </c>
      <c r="K16" s="220" t="e">
        <f>'Opptak i organismer'!$K14*'1a. Stedsspesifikk'!$D$129*'1a. Stedsspesifikk'!$D$132*'1a. Stedsspesifikk'!$D$131/'1a. Stedsspesifikk'!$D$139</f>
        <v>#VALUE!</v>
      </c>
      <c r="L16" s="66" t="e">
        <f t="shared" si="1"/>
        <v>#VALUE!</v>
      </c>
      <c r="M16" s="66">
        <f>'1a. Stedsspesifikk'!$D$73*0.000001*'1b. Kons. jord'!$E16*'1a. Stedsspesifikk'!$D$75/'1a. Stedsspesifikk'!$D$139</f>
        <v>0</v>
      </c>
      <c r="N16" s="66">
        <f>'1a. Stedsspesifikk'!$D$85*0.000001*'1b. Kons. jord'!$E16*Stoff!O14*'1a. Stedsspesifikk'!$D$87/'1a. Stedsspesifikk'!$D$139</f>
        <v>0</v>
      </c>
      <c r="O16" s="66">
        <f>'1a. Stedsspesifikk'!$D$93*0.000001*'1b. Kons. jord'!$E16*'1a. Stedsspesifikk'!$D$94*'1a. Stedsspesifikk'!$D$96*'1a. Stedsspesifikk'!$D$98/'1a. Stedsspesifikk'!$D$139</f>
        <v>0</v>
      </c>
      <c r="P16" s="66" t="e">
        <f>IF(Stoff!D14="i.r.","",'Gass transport'!$R14*1000*'1a. Stedsspesifikk'!$D$104*'1a. Stedsspesifikk'!$D$106/'1a. Stedsspesifikk'!$D$139)</f>
        <v>#VALUE!</v>
      </c>
      <c r="Q16" s="66" t="e">
        <f>'Vann transport'!$E14*'1a. Stedsspesifikk'!$D$112*'1a. Stedsspesifikk'!$D$114/'1a. Stedsspesifikk'!$D$139</f>
        <v>#VALUE!</v>
      </c>
      <c r="R16" s="66" t="str">
        <f>IF('Opptak i organismer'!$H14="","",'Opptak i organismer'!$H14*'1a. Stedsspesifikk'!$D$119*'1a. Stedsspesifikk'!$D$122*'1a. Stedsspesifikk'!$D$121/'1a. Stedsspesifikk'!$D$139)</f>
        <v/>
      </c>
      <c r="S16" s="220" t="e">
        <f>'Opptak i organismer'!$M14*'1a. Stedsspesifikk'!$D$129*'1a. Stedsspesifikk'!$D$132*'1a. Stedsspesifikk'!$D$131/'1a. Stedsspesifikk'!$D$139</f>
        <v>#VALUE!</v>
      </c>
      <c r="T16" s="57"/>
      <c r="U16" s="57"/>
      <c r="V16" s="57"/>
      <c r="W16" s="57"/>
      <c r="X16" s="57"/>
      <c r="Y16" s="57"/>
      <c r="Z16" s="57"/>
      <c r="AA16" s="57"/>
      <c r="AB16" s="57"/>
      <c r="AC16" s="57"/>
      <c r="AD16" s="57"/>
      <c r="AE16" s="57"/>
      <c r="AF16" s="57"/>
      <c r="AG16" s="57"/>
      <c r="AH16" s="57"/>
      <c r="AI16" s="57"/>
    </row>
    <row r="17" spans="1:35" x14ac:dyDescent="0.2">
      <c r="A17" s="64" t="str">
        <f>IF('1b. Kons. jord'!C17&gt;0,"x","")</f>
        <v/>
      </c>
      <c r="B17" s="229" t="str">
        <f>IF(Stoff!$B15=0,"-",Stoff!$B15)</f>
        <v>DDT</v>
      </c>
      <c r="C17" s="230">
        <f>IF(Stoff!K15&gt;0,Stoff!K15,"")</f>
        <v>0.01</v>
      </c>
      <c r="D17" s="219" t="e">
        <f t="shared" si="0"/>
        <v>#VALUE!</v>
      </c>
      <c r="E17" s="66">
        <f>'1a. Stedsspesifikk'!$D$73*0.000001*'1b. Kons. jord'!$D17*'1a. Stedsspesifikk'!$D$75/'1a. Stedsspesifikk'!$D$139</f>
        <v>0</v>
      </c>
      <c r="F17" s="66">
        <f>'1a. Stedsspesifikk'!$D$85*0.000001*'1b. Kons. jord'!$D17*Stoff!O15*'1a. Stedsspesifikk'!$D$87/'1a. Stedsspesifikk'!$D$139</f>
        <v>0</v>
      </c>
      <c r="G17" s="66">
        <f>'1a. Stedsspesifikk'!$D$93*0.000001*'1b. Kons. jord'!$D17*'1a. Stedsspesifikk'!$D$94*'1a. Stedsspesifikk'!$D$96*'1a. Stedsspesifikk'!$D$98/'1a. Stedsspesifikk'!$D$139</f>
        <v>0</v>
      </c>
      <c r="H17" s="66" t="e">
        <f>IF(Stoff!D15="i.r.","",'Gass transport'!$P15*1000*'1a. Stedsspesifikk'!$D$104*'1a. Stedsspesifikk'!$D$106/'1a. Stedsspesifikk'!$D$139)</f>
        <v>#VALUE!</v>
      </c>
      <c r="I17" s="66" t="e">
        <f>'Vann transport'!$C15*'1a. Stedsspesifikk'!$D$112*'1a. Stedsspesifikk'!$D$114/'1a. Stedsspesifikk'!$D$139</f>
        <v>#VALUE!</v>
      </c>
      <c r="J17" s="66" t="str">
        <f>IF('Opptak i organismer'!$F15="","",'Opptak i organismer'!$F15*'1a. Stedsspesifikk'!$D$119*'1a. Stedsspesifikk'!$D$122*'1a. Stedsspesifikk'!$D$121/'1a. Stedsspesifikk'!$D$139)</f>
        <v/>
      </c>
      <c r="K17" s="220" t="e">
        <f>'Opptak i organismer'!$K15*'1a. Stedsspesifikk'!$D$129*'1a. Stedsspesifikk'!$D$132*'1a. Stedsspesifikk'!$D$131/'1a. Stedsspesifikk'!$D$139</f>
        <v>#VALUE!</v>
      </c>
      <c r="L17" s="66" t="e">
        <f t="shared" si="1"/>
        <v>#VALUE!</v>
      </c>
      <c r="M17" s="66">
        <f>'1a. Stedsspesifikk'!$D$73*0.000001*'1b. Kons. jord'!$E17*'1a. Stedsspesifikk'!$D$75/'1a. Stedsspesifikk'!$D$139</f>
        <v>0</v>
      </c>
      <c r="N17" s="66">
        <f>'1a. Stedsspesifikk'!$D$85*0.000001*'1b. Kons. jord'!$E17*Stoff!O15*'1a. Stedsspesifikk'!$D$87/'1a. Stedsspesifikk'!$D$139</f>
        <v>0</v>
      </c>
      <c r="O17" s="66">
        <f>'1a. Stedsspesifikk'!$D$93*0.000001*'1b. Kons. jord'!$E17*'1a. Stedsspesifikk'!$D$94*'1a. Stedsspesifikk'!$D$96*'1a. Stedsspesifikk'!$D$98/'1a. Stedsspesifikk'!$D$139</f>
        <v>0</v>
      </c>
      <c r="P17" s="66" t="e">
        <f>IF(Stoff!D15="i.r.","",'Gass transport'!$R15*1000*'1a. Stedsspesifikk'!$D$104*'1a. Stedsspesifikk'!$D$106/'1a. Stedsspesifikk'!$D$139)</f>
        <v>#VALUE!</v>
      </c>
      <c r="Q17" s="66" t="e">
        <f>'Vann transport'!$E15*'1a. Stedsspesifikk'!$D$112*'1a. Stedsspesifikk'!$D$114/'1a. Stedsspesifikk'!$D$139</f>
        <v>#VALUE!</v>
      </c>
      <c r="R17" s="66" t="str">
        <f>IF('Opptak i organismer'!$H15="","",'Opptak i organismer'!$H15*'1a. Stedsspesifikk'!$D$119*'1a. Stedsspesifikk'!$D$122*'1a. Stedsspesifikk'!$D$121/'1a. Stedsspesifikk'!$D$139)</f>
        <v/>
      </c>
      <c r="S17" s="220" t="e">
        <f>'Opptak i organismer'!$M15*'1a. Stedsspesifikk'!$D$129*'1a. Stedsspesifikk'!$D$132*'1a. Stedsspesifikk'!$D$131/'1a. Stedsspesifikk'!$D$139</f>
        <v>#VALUE!</v>
      </c>
      <c r="T17" s="57"/>
      <c r="U17" s="57"/>
      <c r="V17" s="57"/>
      <c r="W17" s="57"/>
      <c r="X17" s="57"/>
      <c r="Y17" s="57"/>
      <c r="Z17" s="57"/>
      <c r="AA17" s="57"/>
      <c r="AB17" s="57"/>
      <c r="AC17" s="57"/>
      <c r="AD17" s="57"/>
      <c r="AE17" s="57"/>
      <c r="AF17" s="57"/>
      <c r="AG17" s="57"/>
      <c r="AH17" s="57"/>
      <c r="AI17" s="57"/>
    </row>
    <row r="18" spans="1:35" x14ac:dyDescent="0.2">
      <c r="A18" s="64" t="str">
        <f>IF('1b. Kons. jord'!C18&gt;0,"x","")</f>
        <v/>
      </c>
      <c r="B18" s="229" t="str">
        <f>IF(Stoff!$B16=0,"-",Stoff!$B16)</f>
        <v>Monoklorbensen</v>
      </c>
      <c r="C18" s="230">
        <f>IF(Stoff!K16&gt;0,Stoff!K16,"")</f>
        <v>0.2</v>
      </c>
      <c r="D18" s="219" t="e">
        <f t="shared" si="0"/>
        <v>#VALUE!</v>
      </c>
      <c r="E18" s="66">
        <f>'1a. Stedsspesifikk'!$D$73*0.000001*'1b. Kons. jord'!$D18*'1a. Stedsspesifikk'!$D$75/'1a. Stedsspesifikk'!$D$139</f>
        <v>0</v>
      </c>
      <c r="F18" s="66">
        <f>'1a. Stedsspesifikk'!$D$85*0.000001*'1b. Kons. jord'!$D18*Stoff!O16*'1a. Stedsspesifikk'!$D$87/'1a. Stedsspesifikk'!$D$139</f>
        <v>0</v>
      </c>
      <c r="G18" s="66">
        <f>'1a. Stedsspesifikk'!$D$93*0.000001*'1b. Kons. jord'!$D18*'1a. Stedsspesifikk'!$D$94*'1a. Stedsspesifikk'!$D$96*'1a. Stedsspesifikk'!$D$98/'1a. Stedsspesifikk'!$D$139</f>
        <v>0</v>
      </c>
      <c r="H18" s="66" t="e">
        <f>IF(Stoff!D16="i.r.","",'Gass transport'!$P16*1000*'1a. Stedsspesifikk'!$D$104*'1a. Stedsspesifikk'!$D$106/'1a. Stedsspesifikk'!$D$139)</f>
        <v>#VALUE!</v>
      </c>
      <c r="I18" s="66" t="e">
        <f>'Vann transport'!$C16*'1a. Stedsspesifikk'!$D$112*'1a. Stedsspesifikk'!$D$114/'1a. Stedsspesifikk'!$D$139</f>
        <v>#VALUE!</v>
      </c>
      <c r="J18" s="66" t="str">
        <f>IF('Opptak i organismer'!$F16="","",'Opptak i organismer'!$F16*'1a. Stedsspesifikk'!$D$119*'1a. Stedsspesifikk'!$D$122*'1a. Stedsspesifikk'!$D$121/'1a. Stedsspesifikk'!$D$139)</f>
        <v/>
      </c>
      <c r="K18" s="220" t="e">
        <f>'Opptak i organismer'!$K16*'1a. Stedsspesifikk'!$D$129*'1a. Stedsspesifikk'!$D$132*'1a. Stedsspesifikk'!$D$131/'1a. Stedsspesifikk'!$D$139</f>
        <v>#VALUE!</v>
      </c>
      <c r="L18" s="66" t="e">
        <f t="shared" si="1"/>
        <v>#VALUE!</v>
      </c>
      <c r="M18" s="66">
        <f>'1a. Stedsspesifikk'!$D$73*0.000001*'1b. Kons. jord'!$E18*'1a. Stedsspesifikk'!$D$75/'1a. Stedsspesifikk'!$D$139</f>
        <v>0</v>
      </c>
      <c r="N18" s="66">
        <f>'1a. Stedsspesifikk'!$D$85*0.000001*'1b. Kons. jord'!$E18*Stoff!O16*'1a. Stedsspesifikk'!$D$87/'1a. Stedsspesifikk'!$D$139</f>
        <v>0</v>
      </c>
      <c r="O18" s="66">
        <f>'1a. Stedsspesifikk'!$D$93*0.000001*'1b. Kons. jord'!$E18*'1a. Stedsspesifikk'!$D$94*'1a. Stedsspesifikk'!$D$96*'1a. Stedsspesifikk'!$D$98/'1a. Stedsspesifikk'!$D$139</f>
        <v>0</v>
      </c>
      <c r="P18" s="66" t="e">
        <f>IF(Stoff!D16="i.r.","",'Gass transport'!$R16*1000*'1a. Stedsspesifikk'!$D$104*'1a. Stedsspesifikk'!$D$106/'1a. Stedsspesifikk'!$D$139)</f>
        <v>#VALUE!</v>
      </c>
      <c r="Q18" s="66" t="e">
        <f>'Vann transport'!$E16*'1a. Stedsspesifikk'!$D$112*'1a. Stedsspesifikk'!$D$114/'1a. Stedsspesifikk'!$D$139</f>
        <v>#VALUE!</v>
      </c>
      <c r="R18" s="66" t="str">
        <f>IF('Opptak i organismer'!$H16="","",'Opptak i organismer'!$H16*'1a. Stedsspesifikk'!$D$119*'1a. Stedsspesifikk'!$D$122*'1a. Stedsspesifikk'!$D$121/'1a. Stedsspesifikk'!$D$139)</f>
        <v/>
      </c>
      <c r="S18" s="220" t="e">
        <f>'Opptak i organismer'!$M16*'1a. Stedsspesifikk'!$D$129*'1a. Stedsspesifikk'!$D$132*'1a. Stedsspesifikk'!$D$131/'1a. Stedsspesifikk'!$D$139</f>
        <v>#VALUE!</v>
      </c>
      <c r="T18" s="57"/>
      <c r="U18" s="57"/>
      <c r="V18" s="57"/>
      <c r="W18" s="57"/>
      <c r="X18" s="57"/>
      <c r="Y18" s="57"/>
      <c r="Z18" s="57"/>
      <c r="AA18" s="57"/>
      <c r="AB18" s="57"/>
      <c r="AC18" s="57"/>
      <c r="AD18" s="57"/>
      <c r="AE18" s="57"/>
      <c r="AF18" s="57"/>
      <c r="AG18" s="57"/>
      <c r="AH18" s="57"/>
      <c r="AI18" s="57"/>
    </row>
    <row r="19" spans="1:35" x14ac:dyDescent="0.2">
      <c r="A19" s="64" t="str">
        <f>IF('1b. Kons. jord'!C19&gt;0,"x","")</f>
        <v/>
      </c>
      <c r="B19" s="229" t="str">
        <f>IF(Stoff!$B17=0,"-",Stoff!$B17)</f>
        <v>1,2-diklorbensen</v>
      </c>
      <c r="C19" s="230">
        <f>IF(Stoff!K17&gt;0,Stoff!K17,"")</f>
        <v>0.43</v>
      </c>
      <c r="D19" s="219" t="e">
        <f t="shared" si="0"/>
        <v>#VALUE!</v>
      </c>
      <c r="E19" s="66">
        <f>'1a. Stedsspesifikk'!$D$73*0.000001*'1b. Kons. jord'!$D19*'1a. Stedsspesifikk'!$D$75/'1a. Stedsspesifikk'!$D$139</f>
        <v>0</v>
      </c>
      <c r="F19" s="66">
        <f>'1a. Stedsspesifikk'!$D$85*0.000001*'1b. Kons. jord'!$D19*Stoff!O17*'1a. Stedsspesifikk'!$D$87/'1a. Stedsspesifikk'!$D$139</f>
        <v>0</v>
      </c>
      <c r="G19" s="66">
        <f>'1a. Stedsspesifikk'!$D$93*0.000001*'1b. Kons. jord'!$D19*'1a. Stedsspesifikk'!$D$94*'1a. Stedsspesifikk'!$D$96*'1a. Stedsspesifikk'!$D$98/'1a. Stedsspesifikk'!$D$139</f>
        <v>0</v>
      </c>
      <c r="H19" s="66" t="e">
        <f>IF(Stoff!D17="i.r.","",'Gass transport'!$P17*1000*'1a. Stedsspesifikk'!$D$104*'1a. Stedsspesifikk'!$D$106/'1a. Stedsspesifikk'!$D$139)</f>
        <v>#VALUE!</v>
      </c>
      <c r="I19" s="66" t="e">
        <f>'Vann transport'!$C17*'1a. Stedsspesifikk'!$D$112*'1a. Stedsspesifikk'!$D$114/'1a. Stedsspesifikk'!$D$139</f>
        <v>#VALUE!</v>
      </c>
      <c r="J19" s="66" t="str">
        <f>IF('Opptak i organismer'!$F17="","",'Opptak i organismer'!$F17*'1a. Stedsspesifikk'!$D$119*'1a. Stedsspesifikk'!$D$122*'1a. Stedsspesifikk'!$D$121/'1a. Stedsspesifikk'!$D$139)</f>
        <v/>
      </c>
      <c r="K19" s="220" t="e">
        <f>'Opptak i organismer'!$K17*'1a. Stedsspesifikk'!$D$129*'1a. Stedsspesifikk'!$D$132*'1a. Stedsspesifikk'!$D$131/'1a. Stedsspesifikk'!$D$139</f>
        <v>#VALUE!</v>
      </c>
      <c r="L19" s="66" t="e">
        <f t="shared" si="1"/>
        <v>#VALUE!</v>
      </c>
      <c r="M19" s="66">
        <f>'1a. Stedsspesifikk'!$D$73*0.000001*'1b. Kons. jord'!$E19*'1a. Stedsspesifikk'!$D$75/'1a. Stedsspesifikk'!$D$139</f>
        <v>0</v>
      </c>
      <c r="N19" s="66">
        <f>'1a. Stedsspesifikk'!$D$85*0.000001*'1b. Kons. jord'!$E19*Stoff!O17*'1a. Stedsspesifikk'!$D$87/'1a. Stedsspesifikk'!$D$139</f>
        <v>0</v>
      </c>
      <c r="O19" s="66">
        <f>'1a. Stedsspesifikk'!$D$93*0.000001*'1b. Kons. jord'!$E19*'1a. Stedsspesifikk'!$D$94*'1a. Stedsspesifikk'!$D$96*'1a. Stedsspesifikk'!$D$98/'1a. Stedsspesifikk'!$D$139</f>
        <v>0</v>
      </c>
      <c r="P19" s="66" t="e">
        <f>IF(Stoff!D17="i.r.","",'Gass transport'!$R17*1000*'1a. Stedsspesifikk'!$D$104*'1a. Stedsspesifikk'!$D$106/'1a. Stedsspesifikk'!$D$139)</f>
        <v>#VALUE!</v>
      </c>
      <c r="Q19" s="66" t="e">
        <f>'Vann transport'!$E17*'1a. Stedsspesifikk'!$D$112*'1a. Stedsspesifikk'!$D$114/'1a. Stedsspesifikk'!$D$139</f>
        <v>#VALUE!</v>
      </c>
      <c r="R19" s="66" t="str">
        <f>IF('Opptak i organismer'!$H17="","",'Opptak i organismer'!$H17*'1a. Stedsspesifikk'!$D$119*'1a. Stedsspesifikk'!$D$122*'1a. Stedsspesifikk'!$D$121/'1a. Stedsspesifikk'!$D$139)</f>
        <v/>
      </c>
      <c r="S19" s="220" t="e">
        <f>'Opptak i organismer'!$M17*'1a. Stedsspesifikk'!$D$129*'1a. Stedsspesifikk'!$D$132*'1a. Stedsspesifikk'!$D$131/'1a. Stedsspesifikk'!$D$139</f>
        <v>#VALUE!</v>
      </c>
      <c r="T19" s="57"/>
      <c r="U19" s="57"/>
      <c r="V19" s="57"/>
      <c r="W19" s="57"/>
      <c r="X19" s="57"/>
      <c r="Y19" s="57"/>
      <c r="Z19" s="57"/>
      <c r="AA19" s="57"/>
      <c r="AB19" s="57"/>
      <c r="AC19" s="57"/>
      <c r="AD19" s="57"/>
      <c r="AE19" s="57"/>
      <c r="AF19" s="57"/>
      <c r="AG19" s="57"/>
      <c r="AH19" s="57"/>
      <c r="AI19" s="57"/>
    </row>
    <row r="20" spans="1:35" x14ac:dyDescent="0.2">
      <c r="A20" s="64" t="str">
        <f>IF('1b. Kons. jord'!C20&gt;0,"x","")</f>
        <v/>
      </c>
      <c r="B20" s="229" t="str">
        <f>IF(Stoff!$B18=0,"-",Stoff!$B18)</f>
        <v>1,4-diklorbensen</v>
      </c>
      <c r="C20" s="230">
        <f>IF(Stoff!K18&gt;0,Stoff!K18,"")</f>
        <v>0.1</v>
      </c>
      <c r="D20" s="219" t="e">
        <f t="shared" si="0"/>
        <v>#VALUE!</v>
      </c>
      <c r="E20" s="66">
        <f>'1a. Stedsspesifikk'!$D$73*0.000001*'1b. Kons. jord'!$D20*'1a. Stedsspesifikk'!$D$75/'1a. Stedsspesifikk'!$D$139</f>
        <v>0</v>
      </c>
      <c r="F20" s="66">
        <f>'1a. Stedsspesifikk'!$D$85*0.000001*'1b. Kons. jord'!$D20*Stoff!O18*'1a. Stedsspesifikk'!$D$87/'1a. Stedsspesifikk'!$D$139</f>
        <v>0</v>
      </c>
      <c r="G20" s="66">
        <f>'1a. Stedsspesifikk'!$D$93*0.000001*'1b. Kons. jord'!$D20*'1a. Stedsspesifikk'!$D$94*'1a. Stedsspesifikk'!$D$96*'1a. Stedsspesifikk'!$D$98/'1a. Stedsspesifikk'!$D$139</f>
        <v>0</v>
      </c>
      <c r="H20" s="66" t="e">
        <f>IF(Stoff!D18="i.r.","",'Gass transport'!$P18*1000*'1a. Stedsspesifikk'!$D$104*'1a. Stedsspesifikk'!$D$106/'1a. Stedsspesifikk'!$D$139)</f>
        <v>#VALUE!</v>
      </c>
      <c r="I20" s="66" t="e">
        <f>'Vann transport'!$C18*'1a. Stedsspesifikk'!$D$112*'1a. Stedsspesifikk'!$D$114/'1a. Stedsspesifikk'!$D$139</f>
        <v>#VALUE!</v>
      </c>
      <c r="J20" s="66" t="str">
        <f>IF('Opptak i organismer'!$F18="","",'Opptak i organismer'!$F18*'1a. Stedsspesifikk'!$D$119*'1a. Stedsspesifikk'!$D$122*'1a. Stedsspesifikk'!$D$121/'1a. Stedsspesifikk'!$D$139)</f>
        <v/>
      </c>
      <c r="K20" s="220" t="e">
        <f>'Opptak i organismer'!$K18*'1a. Stedsspesifikk'!$D$129*'1a. Stedsspesifikk'!$D$132*'1a. Stedsspesifikk'!$D$131/'1a. Stedsspesifikk'!$D$139</f>
        <v>#VALUE!</v>
      </c>
      <c r="L20" s="66" t="e">
        <f t="shared" si="1"/>
        <v>#VALUE!</v>
      </c>
      <c r="M20" s="66">
        <f>'1a. Stedsspesifikk'!$D$73*0.000001*'1b. Kons. jord'!$E20*'1a. Stedsspesifikk'!$D$75/'1a. Stedsspesifikk'!$D$139</f>
        <v>0</v>
      </c>
      <c r="N20" s="66">
        <f>'1a. Stedsspesifikk'!$D$85*0.000001*'1b. Kons. jord'!$E20*Stoff!O18*'1a. Stedsspesifikk'!$D$87/'1a. Stedsspesifikk'!$D$139</f>
        <v>0</v>
      </c>
      <c r="O20" s="66">
        <f>'1a. Stedsspesifikk'!$D$93*0.000001*'1b. Kons. jord'!$E20*'1a. Stedsspesifikk'!$D$94*'1a. Stedsspesifikk'!$D$96*'1a. Stedsspesifikk'!$D$98/'1a. Stedsspesifikk'!$D$139</f>
        <v>0</v>
      </c>
      <c r="P20" s="66" t="e">
        <f>IF(Stoff!D18="i.r.","",'Gass transport'!$R18*1000*'1a. Stedsspesifikk'!$D$104*'1a. Stedsspesifikk'!$D$106/'1a. Stedsspesifikk'!$D$139)</f>
        <v>#VALUE!</v>
      </c>
      <c r="Q20" s="66" t="e">
        <f>'Vann transport'!$E18*'1a. Stedsspesifikk'!$D$112*'1a. Stedsspesifikk'!$D$114/'1a. Stedsspesifikk'!$D$139</f>
        <v>#VALUE!</v>
      </c>
      <c r="R20" s="66" t="str">
        <f>IF('Opptak i organismer'!$H18="","",'Opptak i organismer'!$H18*'1a. Stedsspesifikk'!$D$119*'1a. Stedsspesifikk'!$D$122*'1a. Stedsspesifikk'!$D$121/'1a. Stedsspesifikk'!$D$139)</f>
        <v/>
      </c>
      <c r="S20" s="220" t="e">
        <f>'Opptak i organismer'!$M18*'1a. Stedsspesifikk'!$D$129*'1a. Stedsspesifikk'!$D$132*'1a. Stedsspesifikk'!$D$131/'1a. Stedsspesifikk'!$D$139</f>
        <v>#VALUE!</v>
      </c>
      <c r="T20" s="57"/>
      <c r="U20" s="57"/>
      <c r="V20" s="57"/>
      <c r="W20" s="57"/>
      <c r="X20" s="57"/>
      <c r="Y20" s="57"/>
      <c r="Z20" s="57"/>
      <c r="AA20" s="57"/>
      <c r="AB20" s="57"/>
      <c r="AC20" s="57"/>
      <c r="AD20" s="57"/>
      <c r="AE20" s="57"/>
      <c r="AF20" s="57"/>
      <c r="AG20" s="57"/>
      <c r="AH20" s="57"/>
      <c r="AI20" s="57"/>
    </row>
    <row r="21" spans="1:35" x14ac:dyDescent="0.2">
      <c r="A21" s="64" t="str">
        <f>IF('1b. Kons. jord'!C21&gt;0,"x","")</f>
        <v/>
      </c>
      <c r="B21" s="229" t="str">
        <f>IF(Stoff!$B19=0,"-",Stoff!$B19)</f>
        <v>1,2,4-triklorbensen</v>
      </c>
      <c r="C21" s="230">
        <f>IF(Stoff!K19&gt;0,Stoff!K19,"")</f>
        <v>8.0000000000000002E-3</v>
      </c>
      <c r="D21" s="219" t="e">
        <f t="shared" si="0"/>
        <v>#VALUE!</v>
      </c>
      <c r="E21" s="66">
        <f>'1a. Stedsspesifikk'!$D$73*0.000001*'1b. Kons. jord'!$D21*'1a. Stedsspesifikk'!$D$75/'1a. Stedsspesifikk'!$D$139</f>
        <v>0</v>
      </c>
      <c r="F21" s="66">
        <f>'1a. Stedsspesifikk'!$D$85*0.000001*'1b. Kons. jord'!$D21*Stoff!O19*'1a. Stedsspesifikk'!$D$87/'1a. Stedsspesifikk'!$D$139</f>
        <v>0</v>
      </c>
      <c r="G21" s="66">
        <f>'1a. Stedsspesifikk'!$D$93*0.000001*'1b. Kons. jord'!$D21*'1a. Stedsspesifikk'!$D$94*'1a. Stedsspesifikk'!$D$96*'1a. Stedsspesifikk'!$D$98/'1a. Stedsspesifikk'!$D$139</f>
        <v>0</v>
      </c>
      <c r="H21" s="66" t="e">
        <f>IF(Stoff!D19="i.r.","",'Gass transport'!$P19*1000*'1a. Stedsspesifikk'!$D$104*'1a. Stedsspesifikk'!$D$106/'1a. Stedsspesifikk'!$D$139)</f>
        <v>#VALUE!</v>
      </c>
      <c r="I21" s="66" t="e">
        <f>'Vann transport'!$C19*'1a. Stedsspesifikk'!$D$112*'1a. Stedsspesifikk'!$D$114/'1a. Stedsspesifikk'!$D$139</f>
        <v>#VALUE!</v>
      </c>
      <c r="J21" s="66" t="str">
        <f>IF('Opptak i organismer'!$F19="","",'Opptak i organismer'!$F19*'1a. Stedsspesifikk'!$D$119*'1a. Stedsspesifikk'!$D$122*'1a. Stedsspesifikk'!$D$121/'1a. Stedsspesifikk'!$D$139)</f>
        <v/>
      </c>
      <c r="K21" s="220" t="e">
        <f>'Opptak i organismer'!$K19*'1a. Stedsspesifikk'!$D$129*'1a. Stedsspesifikk'!$D$132*'1a. Stedsspesifikk'!$D$131/'1a. Stedsspesifikk'!$D$139</f>
        <v>#VALUE!</v>
      </c>
      <c r="L21" s="66" t="e">
        <f t="shared" si="1"/>
        <v>#VALUE!</v>
      </c>
      <c r="M21" s="66">
        <f>'1a. Stedsspesifikk'!$D$73*0.000001*'1b. Kons. jord'!$E21*'1a. Stedsspesifikk'!$D$75/'1a. Stedsspesifikk'!$D$139</f>
        <v>0</v>
      </c>
      <c r="N21" s="66">
        <f>'1a. Stedsspesifikk'!$D$85*0.000001*'1b. Kons. jord'!$E21*Stoff!O19*'1a. Stedsspesifikk'!$D$87/'1a. Stedsspesifikk'!$D$139</f>
        <v>0</v>
      </c>
      <c r="O21" s="66">
        <f>'1a. Stedsspesifikk'!$D$93*0.000001*'1b. Kons. jord'!$E21*'1a. Stedsspesifikk'!$D$94*'1a. Stedsspesifikk'!$D$96*'1a. Stedsspesifikk'!$D$98/'1a. Stedsspesifikk'!$D$139</f>
        <v>0</v>
      </c>
      <c r="P21" s="66" t="e">
        <f>IF(Stoff!D19="i.r.","",'Gass transport'!$R19*1000*'1a. Stedsspesifikk'!$D$104*'1a. Stedsspesifikk'!$D$106/'1a. Stedsspesifikk'!$D$139)</f>
        <v>#VALUE!</v>
      </c>
      <c r="Q21" s="66" t="e">
        <f>'Vann transport'!$E19*'1a. Stedsspesifikk'!$D$112*'1a. Stedsspesifikk'!$D$114/'1a. Stedsspesifikk'!$D$139</f>
        <v>#VALUE!</v>
      </c>
      <c r="R21" s="66" t="str">
        <f>IF('Opptak i organismer'!$H19="","",'Opptak i organismer'!$H19*'1a. Stedsspesifikk'!$D$119*'1a. Stedsspesifikk'!$D$122*'1a. Stedsspesifikk'!$D$121/'1a. Stedsspesifikk'!$D$139)</f>
        <v/>
      </c>
      <c r="S21" s="220" t="e">
        <f>'Opptak i organismer'!$M19*'1a. Stedsspesifikk'!$D$129*'1a. Stedsspesifikk'!$D$132*'1a. Stedsspesifikk'!$D$131/'1a. Stedsspesifikk'!$D$139</f>
        <v>#VALUE!</v>
      </c>
      <c r="T21" s="57"/>
      <c r="U21" s="57"/>
      <c r="V21" s="57"/>
      <c r="W21" s="57"/>
      <c r="X21" s="57"/>
      <c r="Y21" s="57"/>
      <c r="Z21" s="57"/>
      <c r="AA21" s="57"/>
      <c r="AB21" s="57"/>
      <c r="AC21" s="57"/>
      <c r="AD21" s="57"/>
      <c r="AE21" s="57"/>
      <c r="AF21" s="57"/>
      <c r="AG21" s="57"/>
      <c r="AH21" s="57"/>
      <c r="AI21" s="57"/>
    </row>
    <row r="22" spans="1:35" x14ac:dyDescent="0.2">
      <c r="A22" s="64" t="str">
        <f>IF('1b. Kons. jord'!C22&gt;0,"x","")</f>
        <v/>
      </c>
      <c r="B22" s="229" t="str">
        <f>IF(Stoff!$B20=0,"-",Stoff!$B20)</f>
        <v>1,2,3-triklorbensen</v>
      </c>
      <c r="C22" s="230">
        <f>IF(Stoff!K20&gt;0,Stoff!K20,"")</f>
        <v>8.0000000000000002E-3</v>
      </c>
      <c r="D22" s="219" t="e">
        <f t="shared" si="0"/>
        <v>#VALUE!</v>
      </c>
      <c r="E22" s="66">
        <f>'1a. Stedsspesifikk'!$D$73*0.000001*'1b. Kons. jord'!$D22*'1a. Stedsspesifikk'!$D$75/'1a. Stedsspesifikk'!$D$139</f>
        <v>0</v>
      </c>
      <c r="F22" s="66">
        <f>'1a. Stedsspesifikk'!$D$85*0.000001*'1b. Kons. jord'!$D22*Stoff!O20*'1a. Stedsspesifikk'!$D$87/'1a. Stedsspesifikk'!$D$139</f>
        <v>0</v>
      </c>
      <c r="G22" s="66">
        <f>'1a. Stedsspesifikk'!$D$93*0.000001*'1b. Kons. jord'!$D22*'1a. Stedsspesifikk'!$D$94*'1a. Stedsspesifikk'!$D$96*'1a. Stedsspesifikk'!$D$98/'1a. Stedsspesifikk'!$D$139</f>
        <v>0</v>
      </c>
      <c r="H22" s="66" t="e">
        <f>IF(Stoff!D20="i.r.","",'Gass transport'!$P20*1000*'1a. Stedsspesifikk'!$D$104*'1a. Stedsspesifikk'!$D$106/'1a. Stedsspesifikk'!$D$139)</f>
        <v>#VALUE!</v>
      </c>
      <c r="I22" s="66" t="e">
        <f>'Vann transport'!$C20*'1a. Stedsspesifikk'!$D$112*'1a. Stedsspesifikk'!$D$114/'1a. Stedsspesifikk'!$D$139</f>
        <v>#VALUE!</v>
      </c>
      <c r="J22" s="66" t="str">
        <f>IF('Opptak i organismer'!$F20="","",'Opptak i organismer'!$F20*'1a. Stedsspesifikk'!$D$119*'1a. Stedsspesifikk'!$D$122*'1a. Stedsspesifikk'!$D$121/'1a. Stedsspesifikk'!$D$139)</f>
        <v/>
      </c>
      <c r="K22" s="220" t="e">
        <f>'Opptak i organismer'!$K20*'1a. Stedsspesifikk'!$D$129*'1a. Stedsspesifikk'!$D$132*'1a. Stedsspesifikk'!$D$131/'1a. Stedsspesifikk'!$D$139</f>
        <v>#VALUE!</v>
      </c>
      <c r="L22" s="66" t="e">
        <f t="shared" si="1"/>
        <v>#VALUE!</v>
      </c>
      <c r="M22" s="66">
        <f>'1a. Stedsspesifikk'!$D$73*0.000001*'1b. Kons. jord'!$E22*'1a. Stedsspesifikk'!$D$75/'1a. Stedsspesifikk'!$D$139</f>
        <v>0</v>
      </c>
      <c r="N22" s="66">
        <f>'1a. Stedsspesifikk'!$D$85*0.000001*'1b. Kons. jord'!$E22*Stoff!O20*'1a. Stedsspesifikk'!$D$87/'1a. Stedsspesifikk'!$D$139</f>
        <v>0</v>
      </c>
      <c r="O22" s="66">
        <f>'1a. Stedsspesifikk'!$D$93*0.000001*'1b. Kons. jord'!$E22*'1a. Stedsspesifikk'!$D$94*'1a. Stedsspesifikk'!$D$96*'1a. Stedsspesifikk'!$D$98/'1a. Stedsspesifikk'!$D$139</f>
        <v>0</v>
      </c>
      <c r="P22" s="66" t="e">
        <f>IF(Stoff!D20="i.r.","",'Gass transport'!$R20*1000*'1a. Stedsspesifikk'!$D$104*'1a. Stedsspesifikk'!$D$106/'1a. Stedsspesifikk'!$D$139)</f>
        <v>#VALUE!</v>
      </c>
      <c r="Q22" s="66" t="e">
        <f>'Vann transport'!$E20*'1a. Stedsspesifikk'!$D$112*'1a. Stedsspesifikk'!$D$114/'1a. Stedsspesifikk'!$D$139</f>
        <v>#VALUE!</v>
      </c>
      <c r="R22" s="66" t="str">
        <f>IF('Opptak i organismer'!$H20="","",'Opptak i organismer'!$H20*'1a. Stedsspesifikk'!$D$119*'1a. Stedsspesifikk'!$D$122*'1a. Stedsspesifikk'!$D$121/'1a. Stedsspesifikk'!$D$139)</f>
        <v/>
      </c>
      <c r="S22" s="220" t="e">
        <f>'Opptak i organismer'!$M20*'1a. Stedsspesifikk'!$D$129*'1a. Stedsspesifikk'!$D$132*'1a. Stedsspesifikk'!$D$131/'1a. Stedsspesifikk'!$D$139</f>
        <v>#VALUE!</v>
      </c>
      <c r="T22" s="57"/>
      <c r="U22" s="57"/>
      <c r="V22" s="57"/>
      <c r="W22" s="57"/>
      <c r="X22" s="57"/>
      <c r="Y22" s="57"/>
      <c r="Z22" s="57"/>
      <c r="AA22" s="57"/>
      <c r="AB22" s="57"/>
      <c r="AC22" s="57"/>
      <c r="AD22" s="57"/>
      <c r="AE22" s="57"/>
      <c r="AF22" s="57"/>
      <c r="AG22" s="57"/>
      <c r="AH22" s="57"/>
      <c r="AI22" s="57"/>
    </row>
    <row r="23" spans="1:35" x14ac:dyDescent="0.2">
      <c r="A23" s="64" t="str">
        <f>IF('1b. Kons. jord'!C23&gt;0,"x","")</f>
        <v/>
      </c>
      <c r="B23" s="229" t="str">
        <f>IF(Stoff!$B21=0,"-",Stoff!$B21)</f>
        <v>1,3,5-triklorbensen</v>
      </c>
      <c r="C23" s="230">
        <f>IF(Stoff!K21&gt;0,Stoff!K21,"")</f>
        <v>8.0000000000000002E-3</v>
      </c>
      <c r="D23" s="219" t="e">
        <f t="shared" si="0"/>
        <v>#VALUE!</v>
      </c>
      <c r="E23" s="66">
        <f>'1a. Stedsspesifikk'!$D$73*0.000001*'1b. Kons. jord'!$D23*'1a. Stedsspesifikk'!$D$75/'1a. Stedsspesifikk'!$D$139</f>
        <v>0</v>
      </c>
      <c r="F23" s="66">
        <f>'1a. Stedsspesifikk'!$D$85*0.000001*'1b. Kons. jord'!$D23*Stoff!O21*'1a. Stedsspesifikk'!$D$87/'1a. Stedsspesifikk'!$D$139</f>
        <v>0</v>
      </c>
      <c r="G23" s="66">
        <f>'1a. Stedsspesifikk'!$D$93*0.000001*'1b. Kons. jord'!$D23*'1a. Stedsspesifikk'!$D$94*'1a. Stedsspesifikk'!$D$96*'1a. Stedsspesifikk'!$D$98/'1a. Stedsspesifikk'!$D$139</f>
        <v>0</v>
      </c>
      <c r="H23" s="66" t="e">
        <f>IF(Stoff!D21="i.r.","",'Gass transport'!$P21*1000*'1a. Stedsspesifikk'!$D$104*'1a. Stedsspesifikk'!$D$106/'1a. Stedsspesifikk'!$D$139)</f>
        <v>#VALUE!</v>
      </c>
      <c r="I23" s="66" t="e">
        <f>'Vann transport'!$C21*'1a. Stedsspesifikk'!$D$112*'1a. Stedsspesifikk'!$D$114/'1a. Stedsspesifikk'!$D$139</f>
        <v>#VALUE!</v>
      </c>
      <c r="J23" s="66" t="str">
        <f>IF('Opptak i organismer'!$F21="","",'Opptak i organismer'!$F21*'1a. Stedsspesifikk'!$D$119*'1a. Stedsspesifikk'!$D$122*'1a. Stedsspesifikk'!$D$121/'1a. Stedsspesifikk'!$D$139)</f>
        <v/>
      </c>
      <c r="K23" s="220" t="e">
        <f>'Opptak i organismer'!$K21*'1a. Stedsspesifikk'!$D$129*'1a. Stedsspesifikk'!$D$132*'1a. Stedsspesifikk'!$D$131/'1a. Stedsspesifikk'!$D$139</f>
        <v>#VALUE!</v>
      </c>
      <c r="L23" s="66" t="e">
        <f t="shared" si="1"/>
        <v>#VALUE!</v>
      </c>
      <c r="M23" s="66">
        <f>'1a. Stedsspesifikk'!$D$73*0.000001*'1b. Kons. jord'!$E23*'1a. Stedsspesifikk'!$D$75/'1a. Stedsspesifikk'!$D$139</f>
        <v>0</v>
      </c>
      <c r="N23" s="66">
        <f>'1a. Stedsspesifikk'!$D$85*0.000001*'1b. Kons. jord'!$E23*Stoff!O21*'1a. Stedsspesifikk'!$D$87/'1a. Stedsspesifikk'!$D$139</f>
        <v>0</v>
      </c>
      <c r="O23" s="66">
        <f>'1a. Stedsspesifikk'!$D$93*0.000001*'1b. Kons. jord'!$E23*'1a. Stedsspesifikk'!$D$94*'1a. Stedsspesifikk'!$D$96*'1a. Stedsspesifikk'!$D$98/'1a. Stedsspesifikk'!$D$139</f>
        <v>0</v>
      </c>
      <c r="P23" s="66" t="e">
        <f>IF(Stoff!D21="i.r.","",'Gass transport'!$R21*1000*'1a. Stedsspesifikk'!$D$104*'1a. Stedsspesifikk'!$D$106/'1a. Stedsspesifikk'!$D$139)</f>
        <v>#VALUE!</v>
      </c>
      <c r="Q23" s="66" t="e">
        <f>'Vann transport'!$E21*'1a. Stedsspesifikk'!$D$112*'1a. Stedsspesifikk'!$D$114/'1a. Stedsspesifikk'!$D$139</f>
        <v>#VALUE!</v>
      </c>
      <c r="R23" s="66" t="str">
        <f>IF('Opptak i organismer'!$H21="","",'Opptak i organismer'!$H21*'1a. Stedsspesifikk'!$D$119*'1a. Stedsspesifikk'!$D$122*'1a. Stedsspesifikk'!$D$121/'1a. Stedsspesifikk'!$D$139)</f>
        <v/>
      </c>
      <c r="S23" s="220" t="e">
        <f>'Opptak i organismer'!$M21*'1a. Stedsspesifikk'!$D$129*'1a. Stedsspesifikk'!$D$132*'1a. Stedsspesifikk'!$D$131/'1a. Stedsspesifikk'!$D$139</f>
        <v>#VALUE!</v>
      </c>
      <c r="T23" s="57"/>
      <c r="U23" s="57"/>
      <c r="V23" s="57"/>
      <c r="W23" s="57"/>
      <c r="X23" s="57"/>
      <c r="Y23" s="57"/>
      <c r="Z23" s="57"/>
      <c r="AA23" s="57"/>
      <c r="AB23" s="57"/>
      <c r="AC23" s="57"/>
      <c r="AD23" s="57"/>
      <c r="AE23" s="57"/>
      <c r="AF23" s="57"/>
      <c r="AG23" s="57"/>
      <c r="AH23" s="57"/>
      <c r="AI23" s="57"/>
    </row>
    <row r="24" spans="1:35" x14ac:dyDescent="0.2">
      <c r="A24" s="64" t="str">
        <f>IF('1b. Kons. jord'!C24&gt;0,"x","")</f>
        <v/>
      </c>
      <c r="B24" s="229" t="str">
        <f>IF(Stoff!$B22=0,"-",Stoff!$B22)</f>
        <v>1,2,4,5-tetraklorbensen</v>
      </c>
      <c r="C24" s="230">
        <f>IF(Stoff!K22&gt;0,Stoff!K22,"")</f>
        <v>2.9999999999999997E-4</v>
      </c>
      <c r="D24" s="219" t="e">
        <f t="shared" si="0"/>
        <v>#VALUE!</v>
      </c>
      <c r="E24" s="66">
        <f>'1a. Stedsspesifikk'!$D$73*0.000001*'1b. Kons. jord'!$D24*'1a. Stedsspesifikk'!$D$75/'1a. Stedsspesifikk'!$D$139</f>
        <v>0</v>
      </c>
      <c r="F24" s="66">
        <f>'1a. Stedsspesifikk'!$D$85*0.000001*'1b. Kons. jord'!$D24*Stoff!O22*'1a. Stedsspesifikk'!$D$87/'1a. Stedsspesifikk'!$D$139</f>
        <v>0</v>
      </c>
      <c r="G24" s="66">
        <f>'1a. Stedsspesifikk'!$D$93*0.000001*'1b. Kons. jord'!$D24*'1a. Stedsspesifikk'!$D$94*'1a. Stedsspesifikk'!$D$96*'1a. Stedsspesifikk'!$D$98/'1a. Stedsspesifikk'!$D$139</f>
        <v>0</v>
      </c>
      <c r="H24" s="66" t="e">
        <f>IF(Stoff!D22="i.r.","",'Gass transport'!$P22*1000*'1a. Stedsspesifikk'!$D$104*'1a. Stedsspesifikk'!$D$106/'1a. Stedsspesifikk'!$D$139)</f>
        <v>#VALUE!</v>
      </c>
      <c r="I24" s="66" t="e">
        <f>'Vann transport'!$C22*'1a. Stedsspesifikk'!$D$112*'1a. Stedsspesifikk'!$D$114/'1a. Stedsspesifikk'!$D$139</f>
        <v>#VALUE!</v>
      </c>
      <c r="J24" s="66" t="str">
        <f>IF('Opptak i organismer'!$F22="","",'Opptak i organismer'!$F22*'1a. Stedsspesifikk'!$D$119*'1a. Stedsspesifikk'!$D$122*'1a. Stedsspesifikk'!$D$121/'1a. Stedsspesifikk'!$D$139)</f>
        <v/>
      </c>
      <c r="K24" s="220" t="e">
        <f>'Opptak i organismer'!$K22*'1a. Stedsspesifikk'!$D$129*'1a. Stedsspesifikk'!$D$132*'1a. Stedsspesifikk'!$D$131/'1a. Stedsspesifikk'!$D$139</f>
        <v>#VALUE!</v>
      </c>
      <c r="L24" s="66" t="e">
        <f t="shared" si="1"/>
        <v>#VALUE!</v>
      </c>
      <c r="M24" s="66">
        <f>'1a. Stedsspesifikk'!$D$73*0.000001*'1b. Kons. jord'!$E24*'1a. Stedsspesifikk'!$D$75/'1a. Stedsspesifikk'!$D$139</f>
        <v>0</v>
      </c>
      <c r="N24" s="66">
        <f>'1a. Stedsspesifikk'!$D$85*0.000001*'1b. Kons. jord'!$E24*Stoff!O22*'1a. Stedsspesifikk'!$D$87/'1a. Stedsspesifikk'!$D$139</f>
        <v>0</v>
      </c>
      <c r="O24" s="66">
        <f>'1a. Stedsspesifikk'!$D$93*0.000001*'1b. Kons. jord'!$E24*'1a. Stedsspesifikk'!$D$94*'1a. Stedsspesifikk'!$D$96*'1a. Stedsspesifikk'!$D$98/'1a. Stedsspesifikk'!$D$139</f>
        <v>0</v>
      </c>
      <c r="P24" s="66" t="e">
        <f>IF(Stoff!D22="i.r.","",'Gass transport'!$R22*1000*'1a. Stedsspesifikk'!$D$104*'1a. Stedsspesifikk'!$D$106/'1a. Stedsspesifikk'!$D$139)</f>
        <v>#VALUE!</v>
      </c>
      <c r="Q24" s="66" t="e">
        <f>'Vann transport'!$E22*'1a. Stedsspesifikk'!$D$112*'1a. Stedsspesifikk'!$D$114/'1a. Stedsspesifikk'!$D$139</f>
        <v>#VALUE!</v>
      </c>
      <c r="R24" s="66" t="str">
        <f>IF('Opptak i organismer'!$H22="","",'Opptak i organismer'!$H22*'1a. Stedsspesifikk'!$D$119*'1a. Stedsspesifikk'!$D$122*'1a. Stedsspesifikk'!$D$121/'1a. Stedsspesifikk'!$D$139)</f>
        <v/>
      </c>
      <c r="S24" s="220" t="e">
        <f>'Opptak i organismer'!$M22*'1a. Stedsspesifikk'!$D$129*'1a. Stedsspesifikk'!$D$132*'1a. Stedsspesifikk'!$D$131/'1a. Stedsspesifikk'!$D$139</f>
        <v>#VALUE!</v>
      </c>
      <c r="T24" s="57"/>
      <c r="U24" s="57"/>
      <c r="V24" s="57"/>
      <c r="W24" s="57"/>
      <c r="X24" s="57"/>
      <c r="Y24" s="57"/>
      <c r="Z24" s="57"/>
      <c r="AA24" s="57"/>
      <c r="AB24" s="57"/>
      <c r="AC24" s="57"/>
      <c r="AD24" s="57"/>
      <c r="AE24" s="57"/>
      <c r="AF24" s="57"/>
      <c r="AG24" s="57"/>
      <c r="AH24" s="57"/>
      <c r="AI24" s="57"/>
    </row>
    <row r="25" spans="1:35" x14ac:dyDescent="0.2">
      <c r="A25" s="64" t="str">
        <f>IF('1b. Kons. jord'!C25&gt;0,"x","")</f>
        <v/>
      </c>
      <c r="B25" s="229" t="str">
        <f>IF(Stoff!$B23=0,"-",Stoff!$B23)</f>
        <v>Pentaklorbensen</v>
      </c>
      <c r="C25" s="230">
        <f>IF(Stoff!K23&gt;0,Stoff!K23,"")</f>
        <v>5.0000000000000001E-4</v>
      </c>
      <c r="D25" s="219" t="e">
        <f t="shared" si="0"/>
        <v>#VALUE!</v>
      </c>
      <c r="E25" s="66">
        <f>'1a. Stedsspesifikk'!$D$73*0.000001*'1b. Kons. jord'!$D25*'1a. Stedsspesifikk'!$D$75/'1a. Stedsspesifikk'!$D$139</f>
        <v>0</v>
      </c>
      <c r="F25" s="66">
        <f>'1a. Stedsspesifikk'!$D$85*0.000001*'1b. Kons. jord'!$D25*Stoff!O23*'1a. Stedsspesifikk'!$D$87/'1a. Stedsspesifikk'!$D$139</f>
        <v>0</v>
      </c>
      <c r="G25" s="66">
        <f>'1a. Stedsspesifikk'!$D$93*0.000001*'1b. Kons. jord'!$D25*'1a. Stedsspesifikk'!$D$94*'1a. Stedsspesifikk'!$D$96*'1a. Stedsspesifikk'!$D$98/'1a. Stedsspesifikk'!$D$139</f>
        <v>0</v>
      </c>
      <c r="H25" s="66" t="e">
        <f>IF(Stoff!D23="i.r.","",'Gass transport'!$P23*1000*'1a. Stedsspesifikk'!$D$104*'1a. Stedsspesifikk'!$D$106/'1a. Stedsspesifikk'!$D$139)</f>
        <v>#VALUE!</v>
      </c>
      <c r="I25" s="66" t="e">
        <f>'Vann transport'!$C23*'1a. Stedsspesifikk'!$D$112*'1a. Stedsspesifikk'!$D$114/'1a. Stedsspesifikk'!$D$139</f>
        <v>#VALUE!</v>
      </c>
      <c r="J25" s="66" t="str">
        <f>IF('Opptak i organismer'!$F23="","",'Opptak i organismer'!$F23*'1a. Stedsspesifikk'!$D$119*'1a. Stedsspesifikk'!$D$122*'1a. Stedsspesifikk'!$D$121/'1a. Stedsspesifikk'!$D$139)</f>
        <v/>
      </c>
      <c r="K25" s="220" t="e">
        <f>'Opptak i organismer'!$K23*'1a. Stedsspesifikk'!$D$129*'1a. Stedsspesifikk'!$D$132*'1a. Stedsspesifikk'!$D$131/'1a. Stedsspesifikk'!$D$139</f>
        <v>#VALUE!</v>
      </c>
      <c r="L25" s="66" t="e">
        <f t="shared" si="1"/>
        <v>#VALUE!</v>
      </c>
      <c r="M25" s="66">
        <f>'1a. Stedsspesifikk'!$D$73*0.000001*'1b. Kons. jord'!$E25*'1a. Stedsspesifikk'!$D$75/'1a. Stedsspesifikk'!$D$139</f>
        <v>0</v>
      </c>
      <c r="N25" s="66">
        <f>'1a. Stedsspesifikk'!$D$85*0.000001*'1b. Kons. jord'!$E25*Stoff!O23*'1a. Stedsspesifikk'!$D$87/'1a. Stedsspesifikk'!$D$139</f>
        <v>0</v>
      </c>
      <c r="O25" s="66">
        <f>'1a. Stedsspesifikk'!$D$93*0.000001*'1b. Kons. jord'!$E25*'1a. Stedsspesifikk'!$D$94*'1a. Stedsspesifikk'!$D$96*'1a. Stedsspesifikk'!$D$98/'1a. Stedsspesifikk'!$D$139</f>
        <v>0</v>
      </c>
      <c r="P25" s="66" t="e">
        <f>IF(Stoff!D23="i.r.","",'Gass transport'!$R23*1000*'1a. Stedsspesifikk'!$D$104*'1a. Stedsspesifikk'!$D$106/'1a. Stedsspesifikk'!$D$139)</f>
        <v>#VALUE!</v>
      </c>
      <c r="Q25" s="66" t="e">
        <f>'Vann transport'!$E23*'1a. Stedsspesifikk'!$D$112*'1a. Stedsspesifikk'!$D$114/'1a. Stedsspesifikk'!$D$139</f>
        <v>#VALUE!</v>
      </c>
      <c r="R25" s="66" t="str">
        <f>IF('Opptak i organismer'!$H23="","",'Opptak i organismer'!$H23*'1a. Stedsspesifikk'!$D$119*'1a. Stedsspesifikk'!$D$122*'1a. Stedsspesifikk'!$D$121/'1a. Stedsspesifikk'!$D$139)</f>
        <v/>
      </c>
      <c r="S25" s="220" t="e">
        <f>'Opptak i organismer'!$M23*'1a. Stedsspesifikk'!$D$129*'1a. Stedsspesifikk'!$D$132*'1a. Stedsspesifikk'!$D$131/'1a. Stedsspesifikk'!$D$139</f>
        <v>#VALUE!</v>
      </c>
      <c r="T25" s="57"/>
      <c r="U25" s="57"/>
      <c r="V25" s="57"/>
      <c r="W25" s="57"/>
      <c r="X25" s="57"/>
      <c r="Y25" s="57"/>
      <c r="Z25" s="57"/>
      <c r="AA25" s="57"/>
      <c r="AB25" s="57"/>
      <c r="AC25" s="57"/>
      <c r="AD25" s="57"/>
      <c r="AE25" s="57"/>
      <c r="AF25" s="57"/>
      <c r="AG25" s="57"/>
      <c r="AH25" s="57"/>
      <c r="AI25" s="57"/>
    </row>
    <row r="26" spans="1:35" x14ac:dyDescent="0.2">
      <c r="A26" s="64" t="str">
        <f>IF('1b. Kons. jord'!C26&gt;0,"x","")</f>
        <v/>
      </c>
      <c r="B26" s="229" t="str">
        <f>IF(Stoff!$B24=0,"-",Stoff!$B24)</f>
        <v>Heksaklorbensen</v>
      </c>
      <c r="C26" s="230">
        <f>IF(Stoff!K24&gt;0,Stoff!K24,"")</f>
        <v>1.6000000000000001E-4</v>
      </c>
      <c r="D26" s="219" t="e">
        <f t="shared" si="0"/>
        <v>#VALUE!</v>
      </c>
      <c r="E26" s="66">
        <f>'1a. Stedsspesifikk'!$D$73*0.000001*'1b. Kons. jord'!$D26*'1a. Stedsspesifikk'!$D$75/'1a. Stedsspesifikk'!$D$139</f>
        <v>0</v>
      </c>
      <c r="F26" s="66">
        <f>'1a. Stedsspesifikk'!$D$85*0.000001*'1b. Kons. jord'!$D26*Stoff!O24*'1a. Stedsspesifikk'!$D$87/'1a. Stedsspesifikk'!$D$139</f>
        <v>0</v>
      </c>
      <c r="G26" s="66">
        <f>'1a. Stedsspesifikk'!$D$93*0.000001*'1b. Kons. jord'!$D26*'1a. Stedsspesifikk'!$D$94*'1a. Stedsspesifikk'!$D$96*'1a. Stedsspesifikk'!$D$98/'1a. Stedsspesifikk'!$D$139</f>
        <v>0</v>
      </c>
      <c r="H26" s="66" t="e">
        <f>IF(Stoff!D24="i.r.","",'Gass transport'!$P24*1000*'1a. Stedsspesifikk'!$D$104*'1a. Stedsspesifikk'!$D$106/'1a. Stedsspesifikk'!$D$139)</f>
        <v>#VALUE!</v>
      </c>
      <c r="I26" s="66" t="e">
        <f>'Vann transport'!$C24*'1a. Stedsspesifikk'!$D$112*'1a. Stedsspesifikk'!$D$114/'1a. Stedsspesifikk'!$D$139</f>
        <v>#VALUE!</v>
      </c>
      <c r="J26" s="66" t="str">
        <f>IF('Opptak i organismer'!$F24="","",'Opptak i organismer'!$F24*'1a. Stedsspesifikk'!$D$119*'1a. Stedsspesifikk'!$D$122*'1a. Stedsspesifikk'!$D$121/'1a. Stedsspesifikk'!$D$139)</f>
        <v/>
      </c>
      <c r="K26" s="220" t="e">
        <f>'Opptak i organismer'!$K24*'1a. Stedsspesifikk'!$D$129*'1a. Stedsspesifikk'!$D$132*'1a. Stedsspesifikk'!$D$131/'1a. Stedsspesifikk'!$D$139</f>
        <v>#VALUE!</v>
      </c>
      <c r="L26" s="66" t="e">
        <f t="shared" si="1"/>
        <v>#VALUE!</v>
      </c>
      <c r="M26" s="66">
        <f>'1a. Stedsspesifikk'!$D$73*0.000001*'1b. Kons. jord'!$E26*'1a. Stedsspesifikk'!$D$75/'1a. Stedsspesifikk'!$D$139</f>
        <v>0</v>
      </c>
      <c r="N26" s="66">
        <f>'1a. Stedsspesifikk'!$D$85*0.000001*'1b. Kons. jord'!$E26*Stoff!O24*'1a. Stedsspesifikk'!$D$87/'1a. Stedsspesifikk'!$D$139</f>
        <v>0</v>
      </c>
      <c r="O26" s="66">
        <f>'1a. Stedsspesifikk'!$D$93*0.000001*'1b. Kons. jord'!$E26*'1a. Stedsspesifikk'!$D$94*'1a. Stedsspesifikk'!$D$96*'1a. Stedsspesifikk'!$D$98/'1a. Stedsspesifikk'!$D$139</f>
        <v>0</v>
      </c>
      <c r="P26" s="66" t="e">
        <f>IF(Stoff!D24="i.r.","",'Gass transport'!$R24*1000*'1a. Stedsspesifikk'!$D$104*'1a. Stedsspesifikk'!$D$106/'1a. Stedsspesifikk'!$D$139)</f>
        <v>#VALUE!</v>
      </c>
      <c r="Q26" s="66" t="e">
        <f>'Vann transport'!$E24*'1a. Stedsspesifikk'!$D$112*'1a. Stedsspesifikk'!$D$114/'1a. Stedsspesifikk'!$D$139</f>
        <v>#VALUE!</v>
      </c>
      <c r="R26" s="66" t="str">
        <f>IF('Opptak i organismer'!$H24="","",'Opptak i organismer'!$H24*'1a. Stedsspesifikk'!$D$119*'1a. Stedsspesifikk'!$D$122*'1a. Stedsspesifikk'!$D$121/'1a. Stedsspesifikk'!$D$139)</f>
        <v/>
      </c>
      <c r="S26" s="220" t="e">
        <f>'Opptak i organismer'!$M24*'1a. Stedsspesifikk'!$D$129*'1a. Stedsspesifikk'!$D$132*'1a. Stedsspesifikk'!$D$131/'1a. Stedsspesifikk'!$D$139</f>
        <v>#VALUE!</v>
      </c>
      <c r="T26" s="57"/>
      <c r="U26" s="57"/>
      <c r="V26" s="57"/>
      <c r="W26" s="57"/>
      <c r="X26" s="57"/>
      <c r="Y26" s="57"/>
      <c r="Z26" s="57"/>
      <c r="AA26" s="57"/>
      <c r="AB26" s="57"/>
      <c r="AC26" s="57"/>
      <c r="AD26" s="57"/>
      <c r="AE26" s="57"/>
      <c r="AF26" s="57"/>
      <c r="AG26" s="57"/>
      <c r="AH26" s="57"/>
      <c r="AI26" s="57"/>
    </row>
    <row r="27" spans="1:35" x14ac:dyDescent="0.2">
      <c r="A27" s="64" t="str">
        <f>IF('1b. Kons. jord'!C27&gt;0,"x","")</f>
        <v/>
      </c>
      <c r="B27" s="229" t="str">
        <f>IF(Stoff!$B25=0,"-",Stoff!$B25)</f>
        <v>Diklormetan</v>
      </c>
      <c r="C27" s="230">
        <f>IF(Stoff!K25&gt;0,Stoff!K25,"")</f>
        <v>0.06</v>
      </c>
      <c r="D27" s="219" t="e">
        <f t="shared" si="0"/>
        <v>#VALUE!</v>
      </c>
      <c r="E27" s="66">
        <f>'1a. Stedsspesifikk'!$D$73*0.000001*'1b. Kons. jord'!$D27*'1a. Stedsspesifikk'!$D$75/'1a. Stedsspesifikk'!$D$139</f>
        <v>0</v>
      </c>
      <c r="F27" s="66">
        <f>'1a. Stedsspesifikk'!$D$85*0.000001*'1b. Kons. jord'!$D27*Stoff!O25*'1a. Stedsspesifikk'!$D$87/'1a. Stedsspesifikk'!$D$139</f>
        <v>0</v>
      </c>
      <c r="G27" s="66">
        <f>'1a. Stedsspesifikk'!$D$93*0.000001*'1b. Kons. jord'!$D27*'1a. Stedsspesifikk'!$D$94*'1a. Stedsspesifikk'!$D$96*'1a. Stedsspesifikk'!$D$98/'1a. Stedsspesifikk'!$D$139</f>
        <v>0</v>
      </c>
      <c r="H27" s="66" t="e">
        <f>IF(Stoff!D25="i.r.","",'Gass transport'!$P25*1000*'1a. Stedsspesifikk'!$D$104*'1a. Stedsspesifikk'!$D$106/'1a. Stedsspesifikk'!$D$139)</f>
        <v>#VALUE!</v>
      </c>
      <c r="I27" s="66" t="e">
        <f>'Vann transport'!$C25*'1a. Stedsspesifikk'!$D$112*'1a. Stedsspesifikk'!$D$114/'1a. Stedsspesifikk'!$D$139</f>
        <v>#VALUE!</v>
      </c>
      <c r="J27" s="66" t="str">
        <f>IF('Opptak i organismer'!$F25="","",'Opptak i organismer'!$F25*'1a. Stedsspesifikk'!$D$119*'1a. Stedsspesifikk'!$D$122*'1a. Stedsspesifikk'!$D$121/'1a. Stedsspesifikk'!$D$139)</f>
        <v/>
      </c>
      <c r="K27" s="220" t="e">
        <f>'Opptak i organismer'!$K25*'1a. Stedsspesifikk'!$D$129*'1a. Stedsspesifikk'!$D$132*'1a. Stedsspesifikk'!$D$131/'1a. Stedsspesifikk'!$D$139</f>
        <v>#VALUE!</v>
      </c>
      <c r="L27" s="66" t="e">
        <f t="shared" si="1"/>
        <v>#VALUE!</v>
      </c>
      <c r="M27" s="66">
        <f>'1a. Stedsspesifikk'!$D$73*0.000001*'1b. Kons. jord'!$E27*'1a. Stedsspesifikk'!$D$75/'1a. Stedsspesifikk'!$D$139</f>
        <v>0</v>
      </c>
      <c r="N27" s="66">
        <f>'1a. Stedsspesifikk'!$D$85*0.000001*'1b. Kons. jord'!$E27*Stoff!O25*'1a. Stedsspesifikk'!$D$87/'1a. Stedsspesifikk'!$D$139</f>
        <v>0</v>
      </c>
      <c r="O27" s="66">
        <f>'1a. Stedsspesifikk'!$D$93*0.000001*'1b. Kons. jord'!$E27*'1a. Stedsspesifikk'!$D$94*'1a. Stedsspesifikk'!$D$96*'1a. Stedsspesifikk'!$D$98/'1a. Stedsspesifikk'!$D$139</f>
        <v>0</v>
      </c>
      <c r="P27" s="66" t="e">
        <f>IF(Stoff!D25="i.r.","",'Gass transport'!$R25*1000*'1a. Stedsspesifikk'!$D$104*'1a. Stedsspesifikk'!$D$106/'1a. Stedsspesifikk'!$D$139)</f>
        <v>#VALUE!</v>
      </c>
      <c r="Q27" s="66" t="e">
        <f>'Vann transport'!$E25*'1a. Stedsspesifikk'!$D$112*'1a. Stedsspesifikk'!$D$114/'1a. Stedsspesifikk'!$D$139</f>
        <v>#VALUE!</v>
      </c>
      <c r="R27" s="66" t="str">
        <f>IF('Opptak i organismer'!$H25="","",'Opptak i organismer'!$H25*'1a. Stedsspesifikk'!$D$119*'1a. Stedsspesifikk'!$D$122*'1a. Stedsspesifikk'!$D$121/'1a. Stedsspesifikk'!$D$139)</f>
        <v/>
      </c>
      <c r="S27" s="220" t="e">
        <f>'Opptak i organismer'!$M25*'1a. Stedsspesifikk'!$D$129*'1a. Stedsspesifikk'!$D$132*'1a. Stedsspesifikk'!$D$131/'1a. Stedsspesifikk'!$D$139</f>
        <v>#VALUE!</v>
      </c>
      <c r="T27" s="57"/>
      <c r="U27" s="57"/>
      <c r="V27" s="57"/>
      <c r="W27" s="57"/>
      <c r="X27" s="57"/>
      <c r="Y27" s="57"/>
      <c r="Z27" s="57"/>
      <c r="AA27" s="57"/>
      <c r="AB27" s="57"/>
      <c r="AC27" s="57"/>
      <c r="AD27" s="57"/>
      <c r="AE27" s="57"/>
      <c r="AF27" s="57"/>
      <c r="AG27" s="57"/>
      <c r="AH27" s="57"/>
      <c r="AI27" s="57"/>
    </row>
    <row r="28" spans="1:35" x14ac:dyDescent="0.2">
      <c r="A28" s="64" t="str">
        <f>IF('1b. Kons. jord'!C28&gt;0,"x","")</f>
        <v/>
      </c>
      <c r="B28" s="229" t="str">
        <f>IF(Stoff!$B26=0,"-",Stoff!$B26)</f>
        <v>Triklormetan</v>
      </c>
      <c r="C28" s="230">
        <f>IF(Stoff!K26&gt;0,Stoff!K26,"")</f>
        <v>0.03</v>
      </c>
      <c r="D28" s="219" t="e">
        <f t="shared" si="0"/>
        <v>#VALUE!</v>
      </c>
      <c r="E28" s="66">
        <f>'1a. Stedsspesifikk'!$D$73*0.000001*'1b. Kons. jord'!$D28*'1a. Stedsspesifikk'!$D$75/'1a. Stedsspesifikk'!$D$139</f>
        <v>0</v>
      </c>
      <c r="F28" s="66">
        <f>'1a. Stedsspesifikk'!$D$85*0.000001*'1b. Kons. jord'!$D28*Stoff!O26*'1a. Stedsspesifikk'!$D$87/'1a. Stedsspesifikk'!$D$139</f>
        <v>0</v>
      </c>
      <c r="G28" s="66">
        <f>'1a. Stedsspesifikk'!$D$93*0.000001*'1b. Kons. jord'!$D28*'1a. Stedsspesifikk'!$D$94*'1a. Stedsspesifikk'!$D$96*'1a. Stedsspesifikk'!$D$98/'1a. Stedsspesifikk'!$D$139</f>
        <v>0</v>
      </c>
      <c r="H28" s="66" t="e">
        <f>IF(Stoff!D26="i.r.","",'Gass transport'!$P26*1000*'1a. Stedsspesifikk'!$D$104*'1a. Stedsspesifikk'!$D$106/'1a. Stedsspesifikk'!$D$139)</f>
        <v>#VALUE!</v>
      </c>
      <c r="I28" s="66" t="e">
        <f>'Vann transport'!$C26*'1a. Stedsspesifikk'!$D$112*'1a. Stedsspesifikk'!$D$114/'1a. Stedsspesifikk'!$D$139</f>
        <v>#VALUE!</v>
      </c>
      <c r="J28" s="66" t="str">
        <f>IF('Opptak i organismer'!$F26="","",'Opptak i organismer'!$F26*'1a. Stedsspesifikk'!$D$119*'1a. Stedsspesifikk'!$D$122*'1a. Stedsspesifikk'!$D$121/'1a. Stedsspesifikk'!$D$139)</f>
        <v/>
      </c>
      <c r="K28" s="220" t="e">
        <f>'Opptak i organismer'!$K26*'1a. Stedsspesifikk'!$D$129*'1a. Stedsspesifikk'!$D$132*'1a. Stedsspesifikk'!$D$131/'1a. Stedsspesifikk'!$D$139</f>
        <v>#VALUE!</v>
      </c>
      <c r="L28" s="66" t="e">
        <f t="shared" si="1"/>
        <v>#VALUE!</v>
      </c>
      <c r="M28" s="66">
        <f>'1a. Stedsspesifikk'!$D$73*0.000001*'1b. Kons. jord'!$E28*'1a. Stedsspesifikk'!$D$75/'1a. Stedsspesifikk'!$D$139</f>
        <v>0</v>
      </c>
      <c r="N28" s="66">
        <f>'1a. Stedsspesifikk'!$D$85*0.000001*'1b. Kons. jord'!$E28*Stoff!O26*'1a. Stedsspesifikk'!$D$87/'1a. Stedsspesifikk'!$D$139</f>
        <v>0</v>
      </c>
      <c r="O28" s="66">
        <f>'1a. Stedsspesifikk'!$D$93*0.000001*'1b. Kons. jord'!$E28*'1a. Stedsspesifikk'!$D$94*'1a. Stedsspesifikk'!$D$96*'1a. Stedsspesifikk'!$D$98/'1a. Stedsspesifikk'!$D$139</f>
        <v>0</v>
      </c>
      <c r="P28" s="66" t="e">
        <f>IF(Stoff!D26="i.r.","",'Gass transport'!$R26*1000*'1a. Stedsspesifikk'!$D$104*'1a. Stedsspesifikk'!$D$106/'1a. Stedsspesifikk'!$D$139)</f>
        <v>#VALUE!</v>
      </c>
      <c r="Q28" s="66" t="e">
        <f>'Vann transport'!$E26*'1a. Stedsspesifikk'!$D$112*'1a. Stedsspesifikk'!$D$114/'1a. Stedsspesifikk'!$D$139</f>
        <v>#VALUE!</v>
      </c>
      <c r="R28" s="66" t="str">
        <f>IF('Opptak i organismer'!$H26="","",'Opptak i organismer'!$H26*'1a. Stedsspesifikk'!$D$119*'1a. Stedsspesifikk'!$D$122*'1a. Stedsspesifikk'!$D$121/'1a. Stedsspesifikk'!$D$139)</f>
        <v/>
      </c>
      <c r="S28" s="220" t="e">
        <f>'Opptak i organismer'!$M26*'1a. Stedsspesifikk'!$D$129*'1a. Stedsspesifikk'!$D$132*'1a. Stedsspesifikk'!$D$131/'1a. Stedsspesifikk'!$D$139</f>
        <v>#VALUE!</v>
      </c>
      <c r="T28" s="57"/>
      <c r="U28" s="57"/>
      <c r="V28" s="57"/>
      <c r="W28" s="57"/>
      <c r="X28" s="57"/>
      <c r="Y28" s="57"/>
      <c r="Z28" s="57"/>
      <c r="AA28" s="57"/>
      <c r="AB28" s="57"/>
      <c r="AC28" s="57"/>
      <c r="AD28" s="57"/>
      <c r="AE28" s="57"/>
      <c r="AF28" s="57"/>
      <c r="AG28" s="57"/>
      <c r="AH28" s="57"/>
      <c r="AI28" s="57"/>
    </row>
    <row r="29" spans="1:35" x14ac:dyDescent="0.2">
      <c r="A29" s="64" t="str">
        <f>IF('1b. Kons. jord'!C29&gt;0,"x","")</f>
        <v/>
      </c>
      <c r="B29" s="229" t="str">
        <f>IF(Stoff!$B27=0,"-",Stoff!$B27)</f>
        <v>Trikloreten</v>
      </c>
      <c r="C29" s="230">
        <f>IF(Stoff!K27&gt;0,Stoff!K27,"")</f>
        <v>0.05</v>
      </c>
      <c r="D29" s="219" t="e">
        <f t="shared" si="0"/>
        <v>#VALUE!</v>
      </c>
      <c r="E29" s="66">
        <f>'1a. Stedsspesifikk'!$D$73*0.000001*'1b. Kons. jord'!$D29*'1a. Stedsspesifikk'!$D$75/'1a. Stedsspesifikk'!$D$139</f>
        <v>0</v>
      </c>
      <c r="F29" s="66">
        <f>'1a. Stedsspesifikk'!$D$85*0.000001*'1b. Kons. jord'!$D29*Stoff!O27*'1a. Stedsspesifikk'!$D$87/'1a. Stedsspesifikk'!$D$139</f>
        <v>0</v>
      </c>
      <c r="G29" s="66">
        <f>'1a. Stedsspesifikk'!$D$93*0.000001*'1b. Kons. jord'!$D29*'1a. Stedsspesifikk'!$D$94*'1a. Stedsspesifikk'!$D$96*'1a. Stedsspesifikk'!$D$98/'1a. Stedsspesifikk'!$D$139</f>
        <v>0</v>
      </c>
      <c r="H29" s="66" t="e">
        <f>IF(Stoff!D27="i.r.","",'Gass transport'!$P27*1000*'1a. Stedsspesifikk'!$D$104*'1a. Stedsspesifikk'!$D$106/'1a. Stedsspesifikk'!$D$139)</f>
        <v>#VALUE!</v>
      </c>
      <c r="I29" s="66" t="e">
        <f>'Vann transport'!$C27*'1a. Stedsspesifikk'!$D$112*'1a. Stedsspesifikk'!$D$114/'1a. Stedsspesifikk'!$D$139</f>
        <v>#VALUE!</v>
      </c>
      <c r="J29" s="66" t="str">
        <f>IF('Opptak i organismer'!$F27="","",'Opptak i organismer'!$F27*'1a. Stedsspesifikk'!$D$119*'1a. Stedsspesifikk'!$D$122*'1a. Stedsspesifikk'!$D$121/'1a. Stedsspesifikk'!$D$139)</f>
        <v/>
      </c>
      <c r="K29" s="220" t="e">
        <f>'Opptak i organismer'!$K27*'1a. Stedsspesifikk'!$D$129*'1a. Stedsspesifikk'!$D$132*'1a. Stedsspesifikk'!$D$131/'1a. Stedsspesifikk'!$D$139</f>
        <v>#VALUE!</v>
      </c>
      <c r="L29" s="66" t="e">
        <f t="shared" si="1"/>
        <v>#VALUE!</v>
      </c>
      <c r="M29" s="66">
        <f>'1a. Stedsspesifikk'!$D$73*0.000001*'1b. Kons. jord'!$E29*'1a. Stedsspesifikk'!$D$75/'1a. Stedsspesifikk'!$D$139</f>
        <v>0</v>
      </c>
      <c r="N29" s="66">
        <f>'1a. Stedsspesifikk'!$D$85*0.000001*'1b. Kons. jord'!$E29*Stoff!O27*'1a. Stedsspesifikk'!$D$87/'1a. Stedsspesifikk'!$D$139</f>
        <v>0</v>
      </c>
      <c r="O29" s="66">
        <f>'1a. Stedsspesifikk'!$D$93*0.000001*'1b. Kons. jord'!$E29*'1a. Stedsspesifikk'!$D$94*'1a. Stedsspesifikk'!$D$96*'1a. Stedsspesifikk'!$D$98/'1a. Stedsspesifikk'!$D$139</f>
        <v>0</v>
      </c>
      <c r="P29" s="66" t="e">
        <f>IF(Stoff!D27="i.r.","",'Gass transport'!$R27*1000*'1a. Stedsspesifikk'!$D$104*'1a. Stedsspesifikk'!$D$106/'1a. Stedsspesifikk'!$D$139)</f>
        <v>#VALUE!</v>
      </c>
      <c r="Q29" s="66" t="e">
        <f>'Vann transport'!$E27*'1a. Stedsspesifikk'!$D$112*'1a. Stedsspesifikk'!$D$114/'1a. Stedsspesifikk'!$D$139</f>
        <v>#VALUE!</v>
      </c>
      <c r="R29" s="66" t="str">
        <f>IF('Opptak i organismer'!$H27="","",'Opptak i organismer'!$H27*'1a. Stedsspesifikk'!$D$119*'1a. Stedsspesifikk'!$D$122*'1a. Stedsspesifikk'!$D$121/'1a. Stedsspesifikk'!$D$139)</f>
        <v/>
      </c>
      <c r="S29" s="220" t="e">
        <f>'Opptak i organismer'!$M27*'1a. Stedsspesifikk'!$D$129*'1a. Stedsspesifikk'!$D$132*'1a. Stedsspesifikk'!$D$131/'1a. Stedsspesifikk'!$D$139</f>
        <v>#VALUE!</v>
      </c>
      <c r="T29" s="57"/>
      <c r="U29" s="57"/>
      <c r="V29" s="57"/>
      <c r="W29" s="57"/>
      <c r="X29" s="57"/>
      <c r="Y29" s="57"/>
      <c r="Z29" s="57"/>
      <c r="AA29" s="57"/>
      <c r="AB29" s="57"/>
      <c r="AC29" s="57"/>
      <c r="AD29" s="57"/>
      <c r="AE29" s="57"/>
      <c r="AF29" s="57"/>
      <c r="AG29" s="57"/>
      <c r="AH29" s="57"/>
      <c r="AI29" s="57"/>
    </row>
    <row r="30" spans="1:35" x14ac:dyDescent="0.2">
      <c r="A30" s="64" t="str">
        <f>IF('1b. Kons. jord'!C30&gt;0,"x","")</f>
        <v/>
      </c>
      <c r="B30" s="229" t="str">
        <f>IF(Stoff!$B28=0,"-",Stoff!$B28)</f>
        <v>Tetraklormetan</v>
      </c>
      <c r="C30" s="230">
        <f>IF(Stoff!K28&gt;0,Stoff!K28,"")</f>
        <v>4.0000000000000001E-3</v>
      </c>
      <c r="D30" s="219" t="e">
        <f t="shared" si="0"/>
        <v>#VALUE!</v>
      </c>
      <c r="E30" s="66">
        <f>'1a. Stedsspesifikk'!$D$73*0.000001*'1b. Kons. jord'!$D30*'1a. Stedsspesifikk'!$D$75/'1a. Stedsspesifikk'!$D$139</f>
        <v>0</v>
      </c>
      <c r="F30" s="66">
        <f>'1a. Stedsspesifikk'!$D$85*0.000001*'1b. Kons. jord'!$D30*Stoff!O28*'1a. Stedsspesifikk'!$D$87/'1a. Stedsspesifikk'!$D$139</f>
        <v>0</v>
      </c>
      <c r="G30" s="66">
        <f>'1a. Stedsspesifikk'!$D$93*0.000001*'1b. Kons. jord'!$D30*'1a. Stedsspesifikk'!$D$94*'1a. Stedsspesifikk'!$D$96*'1a. Stedsspesifikk'!$D$98/'1a. Stedsspesifikk'!$D$139</f>
        <v>0</v>
      </c>
      <c r="H30" s="66" t="e">
        <f>IF(Stoff!D28="i.r.","",'Gass transport'!$P28*1000*'1a. Stedsspesifikk'!$D$104*'1a. Stedsspesifikk'!$D$106/'1a. Stedsspesifikk'!$D$139)</f>
        <v>#VALUE!</v>
      </c>
      <c r="I30" s="66" t="e">
        <f>'Vann transport'!$C28*'1a. Stedsspesifikk'!$D$112*'1a. Stedsspesifikk'!$D$114/'1a. Stedsspesifikk'!$D$139</f>
        <v>#VALUE!</v>
      </c>
      <c r="J30" s="66" t="str">
        <f>IF('Opptak i organismer'!$F28="","",'Opptak i organismer'!$F28*'1a. Stedsspesifikk'!$D$119*'1a. Stedsspesifikk'!$D$122*'1a. Stedsspesifikk'!$D$121/'1a. Stedsspesifikk'!$D$139)</f>
        <v/>
      </c>
      <c r="K30" s="220" t="e">
        <f>'Opptak i organismer'!$K28*'1a. Stedsspesifikk'!$D$129*'1a. Stedsspesifikk'!$D$132*'1a. Stedsspesifikk'!$D$131/'1a. Stedsspesifikk'!$D$139</f>
        <v>#VALUE!</v>
      </c>
      <c r="L30" s="66" t="e">
        <f t="shared" si="1"/>
        <v>#VALUE!</v>
      </c>
      <c r="M30" s="66">
        <f>'1a. Stedsspesifikk'!$D$73*0.000001*'1b. Kons. jord'!$E30*'1a. Stedsspesifikk'!$D$75/'1a. Stedsspesifikk'!$D$139</f>
        <v>0</v>
      </c>
      <c r="N30" s="66">
        <f>'1a. Stedsspesifikk'!$D$85*0.000001*'1b. Kons. jord'!$E30*Stoff!O28*'1a. Stedsspesifikk'!$D$87/'1a. Stedsspesifikk'!$D$139</f>
        <v>0</v>
      </c>
      <c r="O30" s="66">
        <f>'1a. Stedsspesifikk'!$D$93*0.000001*'1b. Kons. jord'!$E30*'1a. Stedsspesifikk'!$D$94*'1a. Stedsspesifikk'!$D$96*'1a. Stedsspesifikk'!$D$98/'1a. Stedsspesifikk'!$D$139</f>
        <v>0</v>
      </c>
      <c r="P30" s="66" t="e">
        <f>IF(Stoff!D28="i.r.","",'Gass transport'!$R28*1000*'1a. Stedsspesifikk'!$D$104*'1a. Stedsspesifikk'!$D$106/'1a. Stedsspesifikk'!$D$139)</f>
        <v>#VALUE!</v>
      </c>
      <c r="Q30" s="66" t="e">
        <f>'Vann transport'!$E28*'1a. Stedsspesifikk'!$D$112*'1a. Stedsspesifikk'!$D$114/'1a. Stedsspesifikk'!$D$139</f>
        <v>#VALUE!</v>
      </c>
      <c r="R30" s="66" t="str">
        <f>IF('Opptak i organismer'!$H28="","",'Opptak i organismer'!$H28*'1a. Stedsspesifikk'!$D$119*'1a. Stedsspesifikk'!$D$122*'1a. Stedsspesifikk'!$D$121/'1a. Stedsspesifikk'!$D$139)</f>
        <v/>
      </c>
      <c r="S30" s="220" t="e">
        <f>'Opptak i organismer'!$M28*'1a. Stedsspesifikk'!$D$129*'1a. Stedsspesifikk'!$D$132*'1a. Stedsspesifikk'!$D$131/'1a. Stedsspesifikk'!$D$139</f>
        <v>#VALUE!</v>
      </c>
      <c r="T30" s="57"/>
      <c r="U30" s="57"/>
      <c r="V30" s="57"/>
      <c r="W30" s="57"/>
      <c r="X30" s="57"/>
      <c r="Y30" s="57"/>
      <c r="Z30" s="57"/>
      <c r="AA30" s="57"/>
      <c r="AB30" s="57"/>
      <c r="AC30" s="57"/>
      <c r="AD30" s="57"/>
      <c r="AE30" s="57"/>
      <c r="AF30" s="57"/>
      <c r="AG30" s="57"/>
      <c r="AH30" s="57"/>
      <c r="AI30" s="57"/>
    </row>
    <row r="31" spans="1:35" x14ac:dyDescent="0.2">
      <c r="A31" s="64" t="str">
        <f>IF('1b. Kons. jord'!C31&gt;0,"x","")</f>
        <v/>
      </c>
      <c r="B31" s="229" t="str">
        <f>IF(Stoff!$B29=0,"-",Stoff!$B29)</f>
        <v>Tetrakloreten</v>
      </c>
      <c r="C31" s="230">
        <f>IF(Stoff!K29&gt;0,Stoff!K29,"")</f>
        <v>1.6E-2</v>
      </c>
      <c r="D31" s="219" t="e">
        <f t="shared" si="0"/>
        <v>#VALUE!</v>
      </c>
      <c r="E31" s="66">
        <f>'1a. Stedsspesifikk'!$D$73*0.000001*'1b. Kons. jord'!$D31*'1a. Stedsspesifikk'!$D$75/'1a. Stedsspesifikk'!$D$139</f>
        <v>0</v>
      </c>
      <c r="F31" s="66">
        <f>'1a. Stedsspesifikk'!$D$85*0.000001*'1b. Kons. jord'!$D31*Stoff!O29*'1a. Stedsspesifikk'!$D$87/'1a. Stedsspesifikk'!$D$139</f>
        <v>0</v>
      </c>
      <c r="G31" s="66">
        <f>'1a. Stedsspesifikk'!$D$93*0.000001*'1b. Kons. jord'!$D31*'1a. Stedsspesifikk'!$D$94*'1a. Stedsspesifikk'!$D$96*'1a. Stedsspesifikk'!$D$98/'1a. Stedsspesifikk'!$D$139</f>
        <v>0</v>
      </c>
      <c r="H31" s="66" t="e">
        <f>IF(Stoff!D29="i.r.","",'Gass transport'!$P29*1000*'1a. Stedsspesifikk'!$D$104*'1a. Stedsspesifikk'!$D$106/'1a. Stedsspesifikk'!$D$139)</f>
        <v>#VALUE!</v>
      </c>
      <c r="I31" s="66" t="e">
        <f>'Vann transport'!$C29*'1a. Stedsspesifikk'!$D$112*'1a. Stedsspesifikk'!$D$114/'1a. Stedsspesifikk'!$D$139</f>
        <v>#VALUE!</v>
      </c>
      <c r="J31" s="66" t="str">
        <f>IF('Opptak i organismer'!$F29="","",'Opptak i organismer'!$F29*'1a. Stedsspesifikk'!$D$119*'1a. Stedsspesifikk'!$D$122*'1a. Stedsspesifikk'!$D$121/'1a. Stedsspesifikk'!$D$139)</f>
        <v/>
      </c>
      <c r="K31" s="220" t="e">
        <f>'Opptak i organismer'!$K29*'1a. Stedsspesifikk'!$D$129*'1a. Stedsspesifikk'!$D$132*'1a. Stedsspesifikk'!$D$131/'1a. Stedsspesifikk'!$D$139</f>
        <v>#VALUE!</v>
      </c>
      <c r="L31" s="66" t="e">
        <f t="shared" si="1"/>
        <v>#VALUE!</v>
      </c>
      <c r="M31" s="66">
        <f>'1a. Stedsspesifikk'!$D$73*0.000001*'1b. Kons. jord'!$E31*'1a. Stedsspesifikk'!$D$75/'1a. Stedsspesifikk'!$D$139</f>
        <v>0</v>
      </c>
      <c r="N31" s="66">
        <f>'1a. Stedsspesifikk'!$D$85*0.000001*'1b. Kons. jord'!$E31*Stoff!O29*'1a. Stedsspesifikk'!$D$87/'1a. Stedsspesifikk'!$D$139</f>
        <v>0</v>
      </c>
      <c r="O31" s="66">
        <f>'1a. Stedsspesifikk'!$D$93*0.000001*'1b. Kons. jord'!$E31*'1a. Stedsspesifikk'!$D$94*'1a. Stedsspesifikk'!$D$96*'1a. Stedsspesifikk'!$D$98/'1a. Stedsspesifikk'!$D$139</f>
        <v>0</v>
      </c>
      <c r="P31" s="66" t="e">
        <f>IF(Stoff!D29="i.r.","",'Gass transport'!$R29*1000*'1a. Stedsspesifikk'!$D$104*'1a. Stedsspesifikk'!$D$106/'1a. Stedsspesifikk'!$D$139)</f>
        <v>#VALUE!</v>
      </c>
      <c r="Q31" s="66" t="e">
        <f>'Vann transport'!$E29*'1a. Stedsspesifikk'!$D$112*'1a. Stedsspesifikk'!$D$114/'1a. Stedsspesifikk'!$D$139</f>
        <v>#VALUE!</v>
      </c>
      <c r="R31" s="66" t="str">
        <f>IF('Opptak i organismer'!$H29="","",'Opptak i organismer'!$H29*'1a. Stedsspesifikk'!$D$119*'1a. Stedsspesifikk'!$D$122*'1a. Stedsspesifikk'!$D$121/'1a. Stedsspesifikk'!$D$139)</f>
        <v/>
      </c>
      <c r="S31" s="220" t="e">
        <f>'Opptak i organismer'!$M29*'1a. Stedsspesifikk'!$D$129*'1a. Stedsspesifikk'!$D$132*'1a. Stedsspesifikk'!$D$131/'1a. Stedsspesifikk'!$D$139</f>
        <v>#VALUE!</v>
      </c>
      <c r="T31" s="57"/>
      <c r="U31" s="57"/>
      <c r="V31" s="57"/>
      <c r="W31" s="57"/>
      <c r="X31" s="57"/>
      <c r="Y31" s="57"/>
      <c r="Z31" s="57"/>
      <c r="AA31" s="57"/>
      <c r="AB31" s="57"/>
      <c r="AC31" s="57"/>
      <c r="AD31" s="57"/>
      <c r="AE31" s="57"/>
      <c r="AF31" s="57"/>
      <c r="AG31" s="57"/>
      <c r="AH31" s="57"/>
      <c r="AI31" s="57"/>
    </row>
    <row r="32" spans="1:35" x14ac:dyDescent="0.2">
      <c r="A32" s="64" t="str">
        <f>IF('1b. Kons. jord'!C32&gt;0,"x","")</f>
        <v/>
      </c>
      <c r="B32" s="229" t="str">
        <f>IF(Stoff!$B30=0,"-",Stoff!$B30)</f>
        <v>1,2-dikloretan</v>
      </c>
      <c r="C32" s="230">
        <f>IF(Stoff!K30&gt;0,Stoff!K30,"")</f>
        <v>1.4E-2</v>
      </c>
      <c r="D32" s="219" t="e">
        <f t="shared" si="0"/>
        <v>#VALUE!</v>
      </c>
      <c r="E32" s="66">
        <f>'1a. Stedsspesifikk'!$D$73*0.000001*'1b. Kons. jord'!$D32*'1a. Stedsspesifikk'!$D$75/'1a. Stedsspesifikk'!$D$139</f>
        <v>0</v>
      </c>
      <c r="F32" s="66">
        <f>'1a. Stedsspesifikk'!$D$85*0.000001*'1b. Kons. jord'!$D32*Stoff!O30*'1a. Stedsspesifikk'!$D$87/'1a. Stedsspesifikk'!$D$139</f>
        <v>0</v>
      </c>
      <c r="G32" s="66">
        <f>'1a. Stedsspesifikk'!$D$93*0.000001*'1b. Kons. jord'!$D32*'1a. Stedsspesifikk'!$D$94*'1a. Stedsspesifikk'!$D$96*'1a. Stedsspesifikk'!$D$98/'1a. Stedsspesifikk'!$D$139</f>
        <v>0</v>
      </c>
      <c r="H32" s="66" t="e">
        <f>IF(Stoff!D30="i.r.","",'Gass transport'!$P30*1000*'1a. Stedsspesifikk'!$D$104*'1a. Stedsspesifikk'!$D$106/'1a. Stedsspesifikk'!$D$139)</f>
        <v>#VALUE!</v>
      </c>
      <c r="I32" s="66" t="e">
        <f>'Vann transport'!$C30*'1a. Stedsspesifikk'!$D$112*'1a. Stedsspesifikk'!$D$114/'1a. Stedsspesifikk'!$D$139</f>
        <v>#VALUE!</v>
      </c>
      <c r="J32" s="66" t="str">
        <f>IF('Opptak i organismer'!$F30="","",'Opptak i organismer'!$F30*'1a. Stedsspesifikk'!$D$119*'1a. Stedsspesifikk'!$D$122*'1a. Stedsspesifikk'!$D$121/'1a. Stedsspesifikk'!$D$139)</f>
        <v/>
      </c>
      <c r="K32" s="220" t="e">
        <f>'Opptak i organismer'!$K30*'1a. Stedsspesifikk'!$D$129*'1a. Stedsspesifikk'!$D$132*'1a. Stedsspesifikk'!$D$131/'1a. Stedsspesifikk'!$D$139</f>
        <v>#VALUE!</v>
      </c>
      <c r="L32" s="66" t="e">
        <f t="shared" si="1"/>
        <v>#VALUE!</v>
      </c>
      <c r="M32" s="66">
        <f>'1a. Stedsspesifikk'!$D$73*0.000001*'1b. Kons. jord'!$E32*'1a. Stedsspesifikk'!$D$75/'1a. Stedsspesifikk'!$D$139</f>
        <v>0</v>
      </c>
      <c r="N32" s="66">
        <f>'1a. Stedsspesifikk'!$D$85*0.000001*'1b. Kons. jord'!$E32*Stoff!O30*'1a. Stedsspesifikk'!$D$87/'1a. Stedsspesifikk'!$D$139</f>
        <v>0</v>
      </c>
      <c r="O32" s="66">
        <f>'1a. Stedsspesifikk'!$D$93*0.000001*'1b. Kons. jord'!$E32*'1a. Stedsspesifikk'!$D$94*'1a. Stedsspesifikk'!$D$96*'1a. Stedsspesifikk'!$D$98/'1a. Stedsspesifikk'!$D$139</f>
        <v>0</v>
      </c>
      <c r="P32" s="66" t="e">
        <f>IF(Stoff!D30="i.r.","",'Gass transport'!$R30*1000*'1a. Stedsspesifikk'!$D$104*'1a. Stedsspesifikk'!$D$106/'1a. Stedsspesifikk'!$D$139)</f>
        <v>#VALUE!</v>
      </c>
      <c r="Q32" s="66" t="e">
        <f>'Vann transport'!$E30*'1a. Stedsspesifikk'!$D$112*'1a. Stedsspesifikk'!$D$114/'1a. Stedsspesifikk'!$D$139</f>
        <v>#VALUE!</v>
      </c>
      <c r="R32" s="66" t="str">
        <f>IF('Opptak i organismer'!$H30="","",'Opptak i organismer'!$H30*'1a. Stedsspesifikk'!$D$119*'1a. Stedsspesifikk'!$D$122*'1a. Stedsspesifikk'!$D$121/'1a. Stedsspesifikk'!$D$139)</f>
        <v/>
      </c>
      <c r="S32" s="220" t="e">
        <f>'Opptak i organismer'!$M30*'1a. Stedsspesifikk'!$D$129*'1a. Stedsspesifikk'!$D$132*'1a. Stedsspesifikk'!$D$131/'1a. Stedsspesifikk'!$D$139</f>
        <v>#VALUE!</v>
      </c>
      <c r="T32" s="57"/>
      <c r="U32" s="57"/>
      <c r="V32" s="57"/>
      <c r="W32" s="57"/>
      <c r="X32" s="57"/>
      <c r="Y32" s="57"/>
      <c r="Z32" s="57"/>
      <c r="AA32" s="57"/>
      <c r="AB32" s="57"/>
      <c r="AC32" s="57"/>
      <c r="AD32" s="57"/>
      <c r="AE32" s="57"/>
      <c r="AF32" s="57"/>
      <c r="AG32" s="57"/>
      <c r="AH32" s="57"/>
      <c r="AI32" s="57"/>
    </row>
    <row r="33" spans="1:35" x14ac:dyDescent="0.2">
      <c r="A33" s="64" t="str">
        <f>IF('1b. Kons. jord'!C33&gt;0,"x","")</f>
        <v/>
      </c>
      <c r="B33" s="229" t="str">
        <f>IF(Stoff!$B31=0,"-",Stoff!$B31)</f>
        <v>1,2-dibrometan</v>
      </c>
      <c r="C33" s="230" t="str">
        <f>IF(Stoff!K31&gt;0,Stoff!K31,"")</f>
        <v/>
      </c>
      <c r="D33" s="219" t="e">
        <f t="shared" si="0"/>
        <v>#VALUE!</v>
      </c>
      <c r="E33" s="66">
        <f>'1a. Stedsspesifikk'!$D$73*0.000001*'1b. Kons. jord'!$D33*'1a. Stedsspesifikk'!$D$75/'1a. Stedsspesifikk'!$D$139</f>
        <v>0</v>
      </c>
      <c r="F33" s="66">
        <f>'1a. Stedsspesifikk'!$D$85*0.000001*'1b. Kons. jord'!$D33*Stoff!O31*'1a. Stedsspesifikk'!$D$87/'1a. Stedsspesifikk'!$D$139</f>
        <v>0</v>
      </c>
      <c r="G33" s="66">
        <f>'1a. Stedsspesifikk'!$D$93*0.000001*'1b. Kons. jord'!$D33*'1a. Stedsspesifikk'!$D$94*'1a. Stedsspesifikk'!$D$96*'1a. Stedsspesifikk'!$D$98/'1a. Stedsspesifikk'!$D$139</f>
        <v>0</v>
      </c>
      <c r="H33" s="66" t="e">
        <f>IF(Stoff!D31="i.r.","",'Gass transport'!$P31*1000*'1a. Stedsspesifikk'!$D$104*'1a. Stedsspesifikk'!$D$106/'1a. Stedsspesifikk'!$D$139)</f>
        <v>#VALUE!</v>
      </c>
      <c r="I33" s="66" t="e">
        <f>'Vann transport'!$C31*'1a. Stedsspesifikk'!$D$112*'1a. Stedsspesifikk'!$D$114/'1a. Stedsspesifikk'!$D$139</f>
        <v>#VALUE!</v>
      </c>
      <c r="J33" s="66" t="str">
        <f>IF('Opptak i organismer'!$F31="","",'Opptak i organismer'!$F31*'1a. Stedsspesifikk'!$D$119*'1a. Stedsspesifikk'!$D$122*'1a. Stedsspesifikk'!$D$121/'1a. Stedsspesifikk'!$D$139)</f>
        <v/>
      </c>
      <c r="K33" s="220" t="e">
        <f>'Opptak i organismer'!$K31*'1a. Stedsspesifikk'!$D$129*'1a. Stedsspesifikk'!$D$132*'1a. Stedsspesifikk'!$D$131/'1a. Stedsspesifikk'!$D$139</f>
        <v>#VALUE!</v>
      </c>
      <c r="L33" s="66" t="e">
        <f t="shared" si="1"/>
        <v>#VALUE!</v>
      </c>
      <c r="M33" s="66">
        <f>'1a. Stedsspesifikk'!$D$73*0.000001*'1b. Kons. jord'!$E33*'1a. Stedsspesifikk'!$D$75/'1a. Stedsspesifikk'!$D$139</f>
        <v>0</v>
      </c>
      <c r="N33" s="66">
        <f>'1a. Stedsspesifikk'!$D$85*0.000001*'1b. Kons. jord'!$E33*Stoff!O31*'1a. Stedsspesifikk'!$D$87/'1a. Stedsspesifikk'!$D$139</f>
        <v>0</v>
      </c>
      <c r="O33" s="66">
        <f>'1a. Stedsspesifikk'!$D$93*0.000001*'1b. Kons. jord'!$E33*'1a. Stedsspesifikk'!$D$94*'1a. Stedsspesifikk'!$D$96*'1a. Stedsspesifikk'!$D$98/'1a. Stedsspesifikk'!$D$139</f>
        <v>0</v>
      </c>
      <c r="P33" s="66" t="e">
        <f>IF(Stoff!D31="i.r.","",'Gass transport'!$R31*1000*'1a. Stedsspesifikk'!$D$104*'1a. Stedsspesifikk'!$D$106/'1a. Stedsspesifikk'!$D$139)</f>
        <v>#VALUE!</v>
      </c>
      <c r="Q33" s="66" t="e">
        <f>'Vann transport'!$E31*'1a. Stedsspesifikk'!$D$112*'1a. Stedsspesifikk'!$D$114/'1a. Stedsspesifikk'!$D$139</f>
        <v>#VALUE!</v>
      </c>
      <c r="R33" s="66" t="str">
        <f>IF('Opptak i organismer'!$H31="","",'Opptak i organismer'!$H31*'1a. Stedsspesifikk'!$D$119*'1a. Stedsspesifikk'!$D$122*'1a. Stedsspesifikk'!$D$121/'1a. Stedsspesifikk'!$D$139)</f>
        <v/>
      </c>
      <c r="S33" s="220" t="e">
        <f>'Opptak i organismer'!$M31*'1a. Stedsspesifikk'!$D$129*'1a. Stedsspesifikk'!$D$132*'1a. Stedsspesifikk'!$D$131/'1a. Stedsspesifikk'!$D$139</f>
        <v>#VALUE!</v>
      </c>
      <c r="T33" s="57"/>
      <c r="U33" s="57"/>
      <c r="V33" s="57"/>
      <c r="W33" s="57"/>
      <c r="X33" s="57"/>
      <c r="Y33" s="57"/>
      <c r="Z33" s="57"/>
      <c r="AA33" s="57"/>
      <c r="AB33" s="57"/>
      <c r="AC33" s="57"/>
      <c r="AD33" s="57"/>
      <c r="AE33" s="57"/>
      <c r="AF33" s="57"/>
      <c r="AG33" s="57"/>
      <c r="AH33" s="57"/>
      <c r="AI33" s="57"/>
    </row>
    <row r="34" spans="1:35" x14ac:dyDescent="0.2">
      <c r="A34" s="64" t="str">
        <f>IF('1b. Kons. jord'!C34&gt;0,"x","")</f>
        <v/>
      </c>
      <c r="B34" s="229" t="str">
        <f>IF(Stoff!$B32=0,"-",Stoff!$B32)</f>
        <v>1,1,1-trikloretan</v>
      </c>
      <c r="C34" s="230">
        <f>IF(Stoff!K32&gt;0,Stoff!K32,"")</f>
        <v>0.57999999999999996</v>
      </c>
      <c r="D34" s="219" t="e">
        <f t="shared" si="0"/>
        <v>#VALUE!</v>
      </c>
      <c r="E34" s="66">
        <f>'1a. Stedsspesifikk'!$D$73*0.000001*'1b. Kons. jord'!$D34*'1a. Stedsspesifikk'!$D$75/'1a. Stedsspesifikk'!$D$139</f>
        <v>0</v>
      </c>
      <c r="F34" s="66">
        <f>'1a. Stedsspesifikk'!$D$85*0.000001*'1b. Kons. jord'!$D34*Stoff!O32*'1a. Stedsspesifikk'!$D$87/'1a. Stedsspesifikk'!$D$139</f>
        <v>0</v>
      </c>
      <c r="G34" s="66">
        <f>'1a. Stedsspesifikk'!$D$93*0.000001*'1b. Kons. jord'!$D34*'1a. Stedsspesifikk'!$D$94*'1a. Stedsspesifikk'!$D$96*'1a. Stedsspesifikk'!$D$98/'1a. Stedsspesifikk'!$D$139</f>
        <v>0</v>
      </c>
      <c r="H34" s="66" t="e">
        <f>IF(Stoff!D32="i.r.","",'Gass transport'!$P32*1000*'1a. Stedsspesifikk'!$D$104*'1a. Stedsspesifikk'!$D$106/'1a. Stedsspesifikk'!$D$139)</f>
        <v>#VALUE!</v>
      </c>
      <c r="I34" s="66" t="e">
        <f>'Vann transport'!$C32*'1a. Stedsspesifikk'!$D$112*'1a. Stedsspesifikk'!$D$114/'1a. Stedsspesifikk'!$D$139</f>
        <v>#VALUE!</v>
      </c>
      <c r="J34" s="66" t="str">
        <f>IF('Opptak i organismer'!$F32="","",'Opptak i organismer'!$F32*'1a. Stedsspesifikk'!$D$119*'1a. Stedsspesifikk'!$D$122*'1a. Stedsspesifikk'!$D$121/'1a. Stedsspesifikk'!$D$139)</f>
        <v/>
      </c>
      <c r="K34" s="220" t="e">
        <f>'Opptak i organismer'!$K32*'1a. Stedsspesifikk'!$D$129*'1a. Stedsspesifikk'!$D$132*'1a. Stedsspesifikk'!$D$131/'1a. Stedsspesifikk'!$D$139</f>
        <v>#VALUE!</v>
      </c>
      <c r="L34" s="66" t="e">
        <f t="shared" si="1"/>
        <v>#VALUE!</v>
      </c>
      <c r="M34" s="66">
        <f>'1a. Stedsspesifikk'!$D$73*0.000001*'1b. Kons. jord'!$E34*'1a. Stedsspesifikk'!$D$75/'1a. Stedsspesifikk'!$D$139</f>
        <v>0</v>
      </c>
      <c r="N34" s="66">
        <f>'1a. Stedsspesifikk'!$D$85*0.000001*'1b. Kons. jord'!$E34*Stoff!O32*'1a. Stedsspesifikk'!$D$87/'1a. Stedsspesifikk'!$D$139</f>
        <v>0</v>
      </c>
      <c r="O34" s="66">
        <f>'1a. Stedsspesifikk'!$D$93*0.000001*'1b. Kons. jord'!$E34*'1a. Stedsspesifikk'!$D$94*'1a. Stedsspesifikk'!$D$96*'1a. Stedsspesifikk'!$D$98/'1a. Stedsspesifikk'!$D$139</f>
        <v>0</v>
      </c>
      <c r="P34" s="66" t="e">
        <f>IF(Stoff!D32="i.r.","",'Gass transport'!$R32*1000*'1a. Stedsspesifikk'!$D$104*'1a. Stedsspesifikk'!$D$106/'1a. Stedsspesifikk'!$D$139)</f>
        <v>#VALUE!</v>
      </c>
      <c r="Q34" s="66" t="e">
        <f>'Vann transport'!$E32*'1a. Stedsspesifikk'!$D$112*'1a. Stedsspesifikk'!$D$114/'1a. Stedsspesifikk'!$D$139</f>
        <v>#VALUE!</v>
      </c>
      <c r="R34" s="66" t="str">
        <f>IF('Opptak i organismer'!$H32="","",'Opptak i organismer'!$H32*'1a. Stedsspesifikk'!$D$119*'1a. Stedsspesifikk'!$D$122*'1a. Stedsspesifikk'!$D$121/'1a. Stedsspesifikk'!$D$139)</f>
        <v/>
      </c>
      <c r="S34" s="220" t="e">
        <f>'Opptak i organismer'!$M32*'1a. Stedsspesifikk'!$D$129*'1a. Stedsspesifikk'!$D$132*'1a. Stedsspesifikk'!$D$131/'1a. Stedsspesifikk'!$D$139</f>
        <v>#VALUE!</v>
      </c>
      <c r="T34" s="57"/>
      <c r="U34" s="57"/>
      <c r="V34" s="57"/>
      <c r="W34" s="57"/>
      <c r="X34" s="57"/>
      <c r="Y34" s="57"/>
      <c r="Z34" s="57"/>
      <c r="AA34" s="57"/>
      <c r="AB34" s="57"/>
      <c r="AC34" s="57"/>
      <c r="AD34" s="57"/>
      <c r="AE34" s="57"/>
      <c r="AF34" s="57"/>
      <c r="AG34" s="57"/>
      <c r="AH34" s="57"/>
      <c r="AI34" s="57"/>
    </row>
    <row r="35" spans="1:35" x14ac:dyDescent="0.2">
      <c r="A35" s="64" t="str">
        <f>IF('1b. Kons. jord'!C35&gt;0,"x","")</f>
        <v/>
      </c>
      <c r="B35" s="229" t="str">
        <f>IF(Stoff!$B33=0,"-",Stoff!$B33)</f>
        <v>1,1,2-trikloretan</v>
      </c>
      <c r="C35" s="230">
        <f>IF(Stoff!K33&gt;0,Stoff!K33,"")</f>
        <v>4.0000000000000001E-3</v>
      </c>
      <c r="D35" s="219" t="e">
        <f t="shared" si="0"/>
        <v>#VALUE!</v>
      </c>
      <c r="E35" s="66">
        <f>'1a. Stedsspesifikk'!$D$73*0.000001*'1b. Kons. jord'!$D35*'1a. Stedsspesifikk'!$D$75/'1a. Stedsspesifikk'!$D$139</f>
        <v>0</v>
      </c>
      <c r="F35" s="66">
        <f>'1a. Stedsspesifikk'!$D$85*0.000001*'1b. Kons. jord'!$D35*Stoff!O33*'1a. Stedsspesifikk'!$D$87/'1a. Stedsspesifikk'!$D$139</f>
        <v>0</v>
      </c>
      <c r="G35" s="66">
        <f>'1a. Stedsspesifikk'!$D$93*0.000001*'1b. Kons. jord'!$D35*'1a. Stedsspesifikk'!$D$94*'1a. Stedsspesifikk'!$D$96*'1a. Stedsspesifikk'!$D$98/'1a. Stedsspesifikk'!$D$139</f>
        <v>0</v>
      </c>
      <c r="H35" s="66" t="e">
        <f>IF(Stoff!D33="i.r.","",'Gass transport'!$P33*1000*'1a. Stedsspesifikk'!$D$104*'1a. Stedsspesifikk'!$D$106/'1a. Stedsspesifikk'!$D$139)</f>
        <v>#VALUE!</v>
      </c>
      <c r="I35" s="66" t="e">
        <f>'Vann transport'!$C33*'1a. Stedsspesifikk'!$D$112*'1a. Stedsspesifikk'!$D$114/'1a. Stedsspesifikk'!$D$139</f>
        <v>#VALUE!</v>
      </c>
      <c r="J35" s="66" t="str">
        <f>IF('Opptak i organismer'!$F33="","",'Opptak i organismer'!$F33*'1a. Stedsspesifikk'!$D$119*'1a. Stedsspesifikk'!$D$122*'1a. Stedsspesifikk'!$D$121/'1a. Stedsspesifikk'!$D$139)</f>
        <v/>
      </c>
      <c r="K35" s="220" t="e">
        <f>'Opptak i organismer'!$K33*'1a. Stedsspesifikk'!$D$129*'1a. Stedsspesifikk'!$D$132*'1a. Stedsspesifikk'!$D$131/'1a. Stedsspesifikk'!$D$139</f>
        <v>#VALUE!</v>
      </c>
      <c r="L35" s="66" t="e">
        <f t="shared" si="1"/>
        <v>#VALUE!</v>
      </c>
      <c r="M35" s="66">
        <f>'1a. Stedsspesifikk'!$D$73*0.000001*'1b. Kons. jord'!$E35*'1a. Stedsspesifikk'!$D$75/'1a. Stedsspesifikk'!$D$139</f>
        <v>0</v>
      </c>
      <c r="N35" s="66">
        <f>'1a. Stedsspesifikk'!$D$85*0.000001*'1b. Kons. jord'!$E35*Stoff!O33*'1a. Stedsspesifikk'!$D$87/'1a. Stedsspesifikk'!$D$139</f>
        <v>0</v>
      </c>
      <c r="O35" s="66">
        <f>'1a. Stedsspesifikk'!$D$93*0.000001*'1b. Kons. jord'!$E35*'1a. Stedsspesifikk'!$D$94*'1a. Stedsspesifikk'!$D$96*'1a. Stedsspesifikk'!$D$98/'1a. Stedsspesifikk'!$D$139</f>
        <v>0</v>
      </c>
      <c r="P35" s="66" t="e">
        <f>IF(Stoff!D33="i.r.","",'Gass transport'!$R33*1000*'1a. Stedsspesifikk'!$D$104*'1a. Stedsspesifikk'!$D$106/'1a. Stedsspesifikk'!$D$139)</f>
        <v>#VALUE!</v>
      </c>
      <c r="Q35" s="66" t="e">
        <f>'Vann transport'!$E33*'1a. Stedsspesifikk'!$D$112*'1a. Stedsspesifikk'!$D$114/'1a. Stedsspesifikk'!$D$139</f>
        <v>#VALUE!</v>
      </c>
      <c r="R35" s="66" t="str">
        <f>IF('Opptak i organismer'!$H33="","",'Opptak i organismer'!$H33*'1a. Stedsspesifikk'!$D$119*'1a. Stedsspesifikk'!$D$122*'1a. Stedsspesifikk'!$D$121/'1a. Stedsspesifikk'!$D$139)</f>
        <v/>
      </c>
      <c r="S35" s="220" t="e">
        <f>'Opptak i organismer'!$M33*'1a. Stedsspesifikk'!$D$129*'1a. Stedsspesifikk'!$D$132*'1a. Stedsspesifikk'!$D$131/'1a. Stedsspesifikk'!$D$139</f>
        <v>#VALUE!</v>
      </c>
      <c r="T35" s="57"/>
      <c r="U35" s="57"/>
      <c r="V35" s="57"/>
      <c r="W35" s="57"/>
      <c r="X35" s="57"/>
      <c r="Y35" s="57"/>
      <c r="Z35" s="57"/>
      <c r="AA35" s="57"/>
      <c r="AB35" s="57"/>
      <c r="AC35" s="57"/>
      <c r="AD35" s="57"/>
      <c r="AE35" s="57"/>
      <c r="AF35" s="57"/>
      <c r="AG35" s="57"/>
      <c r="AH35" s="57"/>
      <c r="AI35" s="57"/>
    </row>
    <row r="36" spans="1:35" x14ac:dyDescent="0.2">
      <c r="A36" s="64" t="str">
        <f>IF('1b. Kons. jord'!C36&gt;0,"x","")</f>
        <v/>
      </c>
      <c r="B36" s="229" t="str">
        <f>IF(Stoff!$B34=0,"-",Stoff!$B34)</f>
        <v>Fenol</v>
      </c>
      <c r="C36" s="230">
        <f>IF(Stoff!K34&gt;0,Stoff!K34,"")</f>
        <v>0.04</v>
      </c>
      <c r="D36" s="219" t="e">
        <f t="shared" si="0"/>
        <v>#VALUE!</v>
      </c>
      <c r="E36" s="66">
        <f>'1a. Stedsspesifikk'!$D$73*0.000001*'1b. Kons. jord'!$D36*'1a. Stedsspesifikk'!$D$75/'1a. Stedsspesifikk'!$D$139</f>
        <v>0</v>
      </c>
      <c r="F36" s="66">
        <f>'1a. Stedsspesifikk'!$D$85*0.000001*'1b. Kons. jord'!$D36*Stoff!O34*'1a. Stedsspesifikk'!$D$87/'1a. Stedsspesifikk'!$D$139</f>
        <v>0</v>
      </c>
      <c r="G36" s="66">
        <f>'1a. Stedsspesifikk'!$D$93*0.000001*'1b. Kons. jord'!$D36*'1a. Stedsspesifikk'!$D$94*'1a. Stedsspesifikk'!$D$96*'1a. Stedsspesifikk'!$D$98/'1a. Stedsspesifikk'!$D$139</f>
        <v>0</v>
      </c>
      <c r="H36" s="66" t="e">
        <f>IF(Stoff!D34="i.r.","",'Gass transport'!$P34*1000*'1a. Stedsspesifikk'!$D$104*'1a. Stedsspesifikk'!$D$106/'1a. Stedsspesifikk'!$D$139)</f>
        <v>#VALUE!</v>
      </c>
      <c r="I36" s="66" t="e">
        <f>'Vann transport'!$C34*'1a. Stedsspesifikk'!$D$112*'1a. Stedsspesifikk'!$D$114/'1a. Stedsspesifikk'!$D$139</f>
        <v>#VALUE!</v>
      </c>
      <c r="J36" s="66" t="str">
        <f>IF('Opptak i organismer'!$F34="","",'Opptak i organismer'!$F34*'1a. Stedsspesifikk'!$D$119*'1a. Stedsspesifikk'!$D$122*'1a. Stedsspesifikk'!$D$121/'1a. Stedsspesifikk'!$D$139)</f>
        <v/>
      </c>
      <c r="K36" s="220" t="e">
        <f>'Opptak i organismer'!$K34*'1a. Stedsspesifikk'!$D$129*'1a. Stedsspesifikk'!$D$132*'1a. Stedsspesifikk'!$D$131/'1a. Stedsspesifikk'!$D$139</f>
        <v>#VALUE!</v>
      </c>
      <c r="L36" s="66" t="e">
        <f t="shared" si="1"/>
        <v>#VALUE!</v>
      </c>
      <c r="M36" s="66">
        <f>'1a. Stedsspesifikk'!$D$73*0.000001*'1b. Kons. jord'!$E36*'1a. Stedsspesifikk'!$D$75/'1a. Stedsspesifikk'!$D$139</f>
        <v>0</v>
      </c>
      <c r="N36" s="66">
        <f>'1a. Stedsspesifikk'!$D$85*0.000001*'1b. Kons. jord'!$E36*Stoff!O34*'1a. Stedsspesifikk'!$D$87/'1a. Stedsspesifikk'!$D$139</f>
        <v>0</v>
      </c>
      <c r="O36" s="66">
        <f>'1a. Stedsspesifikk'!$D$93*0.000001*'1b. Kons. jord'!$E36*'1a. Stedsspesifikk'!$D$94*'1a. Stedsspesifikk'!$D$96*'1a. Stedsspesifikk'!$D$98/'1a. Stedsspesifikk'!$D$139</f>
        <v>0</v>
      </c>
      <c r="P36" s="66" t="e">
        <f>IF(Stoff!D34="i.r.","",'Gass transport'!$R34*1000*'1a. Stedsspesifikk'!$D$104*'1a. Stedsspesifikk'!$D$106/'1a. Stedsspesifikk'!$D$139)</f>
        <v>#VALUE!</v>
      </c>
      <c r="Q36" s="66" t="e">
        <f>'Vann transport'!$E34*'1a. Stedsspesifikk'!$D$112*'1a. Stedsspesifikk'!$D$114/'1a. Stedsspesifikk'!$D$139</f>
        <v>#VALUE!</v>
      </c>
      <c r="R36" s="66" t="str">
        <f>IF('Opptak i organismer'!$H34="","",'Opptak i organismer'!$H34*'1a. Stedsspesifikk'!$D$119*'1a. Stedsspesifikk'!$D$122*'1a. Stedsspesifikk'!$D$121/'1a. Stedsspesifikk'!$D$139)</f>
        <v/>
      </c>
      <c r="S36" s="220" t="e">
        <f>'Opptak i organismer'!$M34*'1a. Stedsspesifikk'!$D$129*'1a. Stedsspesifikk'!$D$132*'1a. Stedsspesifikk'!$D$131/'1a. Stedsspesifikk'!$D$139</f>
        <v>#VALUE!</v>
      </c>
      <c r="T36" s="57"/>
      <c r="U36" s="57"/>
      <c r="V36" s="57"/>
      <c r="W36" s="57"/>
      <c r="X36" s="57"/>
      <c r="Y36" s="57"/>
      <c r="Z36" s="57"/>
      <c r="AA36" s="57"/>
      <c r="AB36" s="57"/>
      <c r="AC36" s="57"/>
      <c r="AD36" s="57"/>
      <c r="AE36" s="57"/>
      <c r="AF36" s="57"/>
      <c r="AG36" s="57"/>
      <c r="AH36" s="57"/>
      <c r="AI36" s="57"/>
    </row>
    <row r="37" spans="1:35" x14ac:dyDescent="0.2">
      <c r="A37" s="64" t="str">
        <f>IF('1b. Kons. jord'!C37&gt;0,"x","")</f>
        <v/>
      </c>
      <c r="B37" s="229" t="str">
        <f>IF(Stoff!$B35=0,"-",Stoff!$B35)</f>
        <v>Sum mono,di,tri,tetra</v>
      </c>
      <c r="C37" s="230">
        <f>IF(Stoff!K35&gt;0,Stoff!K35,"")</f>
        <v>3.0000000000000001E-3</v>
      </c>
      <c r="D37" s="219" t="e">
        <f t="shared" si="0"/>
        <v>#VALUE!</v>
      </c>
      <c r="E37" s="66">
        <f>'1a. Stedsspesifikk'!$D$73*0.000001*'1b. Kons. jord'!$D37*'1a. Stedsspesifikk'!$D$75/'1a. Stedsspesifikk'!$D$139</f>
        <v>0</v>
      </c>
      <c r="F37" s="66">
        <f>'1a. Stedsspesifikk'!$D$85*0.000001*'1b. Kons. jord'!$D37*Stoff!O35*'1a. Stedsspesifikk'!$D$87/'1a. Stedsspesifikk'!$D$139</f>
        <v>0</v>
      </c>
      <c r="G37" s="66">
        <f>'1a. Stedsspesifikk'!$D$93*0.000001*'1b. Kons. jord'!$D37*'1a. Stedsspesifikk'!$D$94*'1a. Stedsspesifikk'!$D$96*'1a. Stedsspesifikk'!$D$98/'1a. Stedsspesifikk'!$D$139</f>
        <v>0</v>
      </c>
      <c r="H37" s="66" t="e">
        <f>IF(Stoff!D35="i.r.","",'Gass transport'!$P35*1000*'1a. Stedsspesifikk'!$D$104*'1a. Stedsspesifikk'!$D$106/'1a. Stedsspesifikk'!$D$139)</f>
        <v>#VALUE!</v>
      </c>
      <c r="I37" s="66" t="e">
        <f>'Vann transport'!$C35*'1a. Stedsspesifikk'!$D$112*'1a. Stedsspesifikk'!$D$114/'1a. Stedsspesifikk'!$D$139</f>
        <v>#VALUE!</v>
      </c>
      <c r="J37" s="66" t="str">
        <f>IF('Opptak i organismer'!$F35="","",'Opptak i organismer'!$F35*'1a. Stedsspesifikk'!$D$119*'1a. Stedsspesifikk'!$D$122*'1a. Stedsspesifikk'!$D$121/'1a. Stedsspesifikk'!$D$139)</f>
        <v/>
      </c>
      <c r="K37" s="220" t="e">
        <f>'Opptak i organismer'!$K35*'1a. Stedsspesifikk'!$D$129*'1a. Stedsspesifikk'!$D$132*'1a. Stedsspesifikk'!$D$131/'1a. Stedsspesifikk'!$D$139</f>
        <v>#VALUE!</v>
      </c>
      <c r="L37" s="66" t="e">
        <f t="shared" si="1"/>
        <v>#VALUE!</v>
      </c>
      <c r="M37" s="66">
        <f>'1a. Stedsspesifikk'!$D$73*0.000001*'1b. Kons. jord'!$E37*'1a. Stedsspesifikk'!$D$75/'1a. Stedsspesifikk'!$D$139</f>
        <v>0</v>
      </c>
      <c r="N37" s="66">
        <f>'1a. Stedsspesifikk'!$D$85*0.000001*'1b. Kons. jord'!$E37*Stoff!O35*'1a. Stedsspesifikk'!$D$87/'1a. Stedsspesifikk'!$D$139</f>
        <v>0</v>
      </c>
      <c r="O37" s="66">
        <f>'1a. Stedsspesifikk'!$D$93*0.000001*'1b. Kons. jord'!$E37*'1a. Stedsspesifikk'!$D$94*'1a. Stedsspesifikk'!$D$96*'1a. Stedsspesifikk'!$D$98/'1a. Stedsspesifikk'!$D$139</f>
        <v>0</v>
      </c>
      <c r="P37" s="66" t="e">
        <f>IF(Stoff!D35="i.r.","",'Gass transport'!$R35*1000*'1a. Stedsspesifikk'!$D$104*'1a. Stedsspesifikk'!$D$106/'1a. Stedsspesifikk'!$D$139)</f>
        <v>#VALUE!</v>
      </c>
      <c r="Q37" s="66" t="e">
        <f>'Vann transport'!$E35*'1a. Stedsspesifikk'!$D$112*'1a. Stedsspesifikk'!$D$114/'1a. Stedsspesifikk'!$D$139</f>
        <v>#VALUE!</v>
      </c>
      <c r="R37" s="66" t="str">
        <f>IF('Opptak i organismer'!$H35="","",'Opptak i organismer'!$H35*'1a. Stedsspesifikk'!$D$119*'1a. Stedsspesifikk'!$D$122*'1a. Stedsspesifikk'!$D$121/'1a. Stedsspesifikk'!$D$139)</f>
        <v/>
      </c>
      <c r="S37" s="220" t="e">
        <f>'Opptak i organismer'!$M35*'1a. Stedsspesifikk'!$D$129*'1a. Stedsspesifikk'!$D$132*'1a. Stedsspesifikk'!$D$131/'1a. Stedsspesifikk'!$D$139</f>
        <v>#VALUE!</v>
      </c>
      <c r="T37" s="57"/>
      <c r="U37" s="57"/>
      <c r="V37" s="57"/>
      <c r="W37" s="57"/>
      <c r="X37" s="57"/>
      <c r="Y37" s="57"/>
      <c r="Z37" s="57"/>
      <c r="AA37" s="57"/>
      <c r="AB37" s="57"/>
      <c r="AC37" s="57"/>
      <c r="AD37" s="57"/>
      <c r="AE37" s="57"/>
      <c r="AF37" s="57"/>
      <c r="AG37" s="57"/>
      <c r="AH37" s="57"/>
      <c r="AI37" s="57"/>
    </row>
    <row r="38" spans="1:35" x14ac:dyDescent="0.2">
      <c r="A38" s="64" t="str">
        <f>IF('1b. Kons. jord'!C38&gt;0,"x","")</f>
        <v/>
      </c>
      <c r="B38" s="229" t="str">
        <f>IF(Stoff!$B36=0,"-",Stoff!$B36)</f>
        <v>Pentaklorfenol</v>
      </c>
      <c r="C38" s="230">
        <f>IF(Stoff!K36&gt;0,Stoff!K36,"")</f>
        <v>3.0000000000000001E-3</v>
      </c>
      <c r="D38" s="219" t="e">
        <f t="shared" si="0"/>
        <v>#VALUE!</v>
      </c>
      <c r="E38" s="66">
        <f>'1a. Stedsspesifikk'!$D$73*0.000001*'1b. Kons. jord'!$D38*'1a. Stedsspesifikk'!$D$75/'1a. Stedsspesifikk'!$D$139</f>
        <v>0</v>
      </c>
      <c r="F38" s="66">
        <f>'1a. Stedsspesifikk'!$D$85*0.000001*'1b. Kons. jord'!$D38*Stoff!O36*'1a. Stedsspesifikk'!$D$87/'1a. Stedsspesifikk'!$D$139</f>
        <v>0</v>
      </c>
      <c r="G38" s="66">
        <f>'1a. Stedsspesifikk'!$D$93*0.000001*'1b. Kons. jord'!$D38*'1a. Stedsspesifikk'!$D$94*'1a. Stedsspesifikk'!$D$96*'1a. Stedsspesifikk'!$D$98/'1a. Stedsspesifikk'!$D$139</f>
        <v>0</v>
      </c>
      <c r="H38" s="66" t="e">
        <f>IF(Stoff!D36="i.r.","",'Gass transport'!$P36*1000*'1a. Stedsspesifikk'!$D$104*'1a. Stedsspesifikk'!$D$106/'1a. Stedsspesifikk'!$D$139)</f>
        <v>#VALUE!</v>
      </c>
      <c r="I38" s="66" t="e">
        <f>'Vann transport'!$C36*'1a. Stedsspesifikk'!$D$112*'1a. Stedsspesifikk'!$D$114/'1a. Stedsspesifikk'!$D$139</f>
        <v>#VALUE!</v>
      </c>
      <c r="J38" s="66" t="str">
        <f>IF('Opptak i organismer'!$F36="","",'Opptak i organismer'!$F36*'1a. Stedsspesifikk'!$D$119*'1a. Stedsspesifikk'!$D$122*'1a. Stedsspesifikk'!$D$121/'1a. Stedsspesifikk'!$D$139)</f>
        <v/>
      </c>
      <c r="K38" s="220" t="e">
        <f>'Opptak i organismer'!$K36*'1a. Stedsspesifikk'!$D$129*'1a. Stedsspesifikk'!$D$132*'1a. Stedsspesifikk'!$D$131/'1a. Stedsspesifikk'!$D$139</f>
        <v>#VALUE!</v>
      </c>
      <c r="L38" s="66" t="e">
        <f t="shared" si="1"/>
        <v>#VALUE!</v>
      </c>
      <c r="M38" s="66">
        <f>'1a. Stedsspesifikk'!$D$73*0.000001*'1b. Kons. jord'!$E38*'1a. Stedsspesifikk'!$D$75/'1a. Stedsspesifikk'!$D$139</f>
        <v>0</v>
      </c>
      <c r="N38" s="66">
        <f>'1a. Stedsspesifikk'!$D$85*0.000001*'1b. Kons. jord'!$E38*Stoff!O36*'1a. Stedsspesifikk'!$D$87/'1a. Stedsspesifikk'!$D$139</f>
        <v>0</v>
      </c>
      <c r="O38" s="66">
        <f>'1a. Stedsspesifikk'!$D$93*0.000001*'1b. Kons. jord'!$E38*'1a. Stedsspesifikk'!$D$94*'1a. Stedsspesifikk'!$D$96*'1a. Stedsspesifikk'!$D$98/'1a. Stedsspesifikk'!$D$139</f>
        <v>0</v>
      </c>
      <c r="P38" s="66" t="e">
        <f>IF(Stoff!D36="i.r.","",'Gass transport'!$R36*1000*'1a. Stedsspesifikk'!$D$104*'1a. Stedsspesifikk'!$D$106/'1a. Stedsspesifikk'!$D$139)</f>
        <v>#VALUE!</v>
      </c>
      <c r="Q38" s="66" t="e">
        <f>'Vann transport'!$E36*'1a. Stedsspesifikk'!$D$112*'1a. Stedsspesifikk'!$D$114/'1a. Stedsspesifikk'!$D$139</f>
        <v>#VALUE!</v>
      </c>
      <c r="R38" s="66" t="str">
        <f>IF('Opptak i organismer'!$H36="","",'Opptak i organismer'!$H36*'1a. Stedsspesifikk'!$D$119*'1a. Stedsspesifikk'!$D$122*'1a. Stedsspesifikk'!$D$121/'1a. Stedsspesifikk'!$D$139)</f>
        <v/>
      </c>
      <c r="S38" s="220" t="e">
        <f>'Opptak i organismer'!$M36*'1a. Stedsspesifikk'!$D$129*'1a. Stedsspesifikk'!$D$132*'1a. Stedsspesifikk'!$D$131/'1a. Stedsspesifikk'!$D$139</f>
        <v>#VALUE!</v>
      </c>
      <c r="T38" s="57"/>
      <c r="U38" s="57"/>
      <c r="V38" s="57"/>
      <c r="W38" s="57"/>
      <c r="X38" s="57"/>
      <c r="Y38" s="57"/>
      <c r="Z38" s="57"/>
      <c r="AA38" s="57"/>
      <c r="AB38" s="57"/>
      <c r="AC38" s="57"/>
      <c r="AD38" s="57"/>
      <c r="AE38" s="57"/>
      <c r="AF38" s="57"/>
      <c r="AG38" s="57"/>
      <c r="AH38" s="57"/>
      <c r="AI38" s="57"/>
    </row>
    <row r="39" spans="1:35" x14ac:dyDescent="0.2">
      <c r="A39" s="64" t="str">
        <f>IF('1b. Kons. jord'!C39&gt;0,"x","")</f>
        <v/>
      </c>
      <c r="B39" s="229" t="str">
        <f>IF(Stoff!$B37=0,"-",Stoff!$B37)</f>
        <v>PAH totalt</v>
      </c>
      <c r="C39" s="230" t="str">
        <f>IF(Stoff!K37&gt;0,Stoff!K37,"")</f>
        <v/>
      </c>
      <c r="D39" s="219" t="e">
        <f t="shared" si="0"/>
        <v>#VALUE!</v>
      </c>
      <c r="E39" s="66">
        <f>'1a. Stedsspesifikk'!$D$73*0.000001*'1b. Kons. jord'!$D39*'1a. Stedsspesifikk'!$D$75/'1a. Stedsspesifikk'!$D$139</f>
        <v>0</v>
      </c>
      <c r="F39" s="66">
        <f>'1a. Stedsspesifikk'!$D$85*0.000001*'1b. Kons. jord'!$D39*Stoff!O37*'1a. Stedsspesifikk'!$D$87/'1a. Stedsspesifikk'!$D$139</f>
        <v>0</v>
      </c>
      <c r="G39" s="66">
        <f>'1a. Stedsspesifikk'!$D$93*0.000001*'1b. Kons. jord'!$D39*'1a. Stedsspesifikk'!$D$94*'1a. Stedsspesifikk'!$D$96*'1a. Stedsspesifikk'!$D$98/'1a. Stedsspesifikk'!$D$139</f>
        <v>0</v>
      </c>
      <c r="H39" s="66" t="e">
        <f>IF(Stoff!D37="i.r.","",'Gass transport'!$P37*1000*'1a. Stedsspesifikk'!$D$104*'1a. Stedsspesifikk'!$D$106/'1a. Stedsspesifikk'!$D$139)</f>
        <v>#VALUE!</v>
      </c>
      <c r="I39" s="66" t="e">
        <f>'Vann transport'!$C37*'1a. Stedsspesifikk'!$D$112*'1a. Stedsspesifikk'!$D$114/'1a. Stedsspesifikk'!$D$139</f>
        <v>#VALUE!</v>
      </c>
      <c r="J39" s="66" t="str">
        <f>IF('Opptak i organismer'!$F37="","",'Opptak i organismer'!$F37*'1a. Stedsspesifikk'!$D$119*'1a. Stedsspesifikk'!$D$122*'1a. Stedsspesifikk'!$D$121/'1a. Stedsspesifikk'!$D$139)</f>
        <v/>
      </c>
      <c r="K39" s="220" t="e">
        <f>'Opptak i organismer'!$K37*'1a. Stedsspesifikk'!$D$129*'1a. Stedsspesifikk'!$D$132*'1a. Stedsspesifikk'!$D$131/'1a. Stedsspesifikk'!$D$139</f>
        <v>#VALUE!</v>
      </c>
      <c r="L39" s="66" t="e">
        <f t="shared" si="1"/>
        <v>#VALUE!</v>
      </c>
      <c r="M39" s="66">
        <f>'1a. Stedsspesifikk'!$D$73*0.000001*'1b. Kons. jord'!$E39*'1a. Stedsspesifikk'!$D$75/'1a. Stedsspesifikk'!$D$139</f>
        <v>0</v>
      </c>
      <c r="N39" s="66">
        <f>'1a. Stedsspesifikk'!$D$85*0.000001*'1b. Kons. jord'!$E39*Stoff!O37*'1a. Stedsspesifikk'!$D$87/'1a. Stedsspesifikk'!$D$139</f>
        <v>0</v>
      </c>
      <c r="O39" s="66">
        <f>'1a. Stedsspesifikk'!$D$93*0.000001*'1b. Kons. jord'!$E39*'1a. Stedsspesifikk'!$D$94*'1a. Stedsspesifikk'!$D$96*'1a. Stedsspesifikk'!$D$98/'1a. Stedsspesifikk'!$D$139</f>
        <v>0</v>
      </c>
      <c r="P39" s="66" t="e">
        <f>IF(Stoff!D37="i.r.","",'Gass transport'!$R37*1000*'1a. Stedsspesifikk'!$D$104*'1a. Stedsspesifikk'!$D$106/'1a. Stedsspesifikk'!$D$139)</f>
        <v>#VALUE!</v>
      </c>
      <c r="Q39" s="66" t="e">
        <f>'Vann transport'!$E37*'1a. Stedsspesifikk'!$D$112*'1a. Stedsspesifikk'!$D$114/'1a. Stedsspesifikk'!$D$139</f>
        <v>#VALUE!</v>
      </c>
      <c r="R39" s="66" t="str">
        <f>IF('Opptak i organismer'!$H37="","",'Opptak i organismer'!$H37*'1a. Stedsspesifikk'!$D$119*'1a. Stedsspesifikk'!$D$122*'1a. Stedsspesifikk'!$D$121/'1a. Stedsspesifikk'!$D$139)</f>
        <v/>
      </c>
      <c r="S39" s="220" t="e">
        <f>'Opptak i organismer'!$M37*'1a. Stedsspesifikk'!$D$129*'1a. Stedsspesifikk'!$D$132*'1a. Stedsspesifikk'!$D$131/'1a. Stedsspesifikk'!$D$139</f>
        <v>#VALUE!</v>
      </c>
      <c r="T39" s="57"/>
      <c r="U39" s="57"/>
      <c r="V39" s="57"/>
      <c r="W39" s="57"/>
      <c r="X39" s="57"/>
      <c r="Y39" s="57"/>
      <c r="Z39" s="57"/>
      <c r="AA39" s="57"/>
      <c r="AB39" s="57"/>
      <c r="AC39" s="57"/>
      <c r="AD39" s="57"/>
      <c r="AE39" s="57"/>
      <c r="AF39" s="57"/>
      <c r="AG39" s="57"/>
      <c r="AH39" s="57"/>
      <c r="AI39" s="57"/>
    </row>
    <row r="40" spans="1:35" x14ac:dyDescent="0.2">
      <c r="A40" s="64" t="str">
        <f>IF('1b. Kons. jord'!C40&gt;0,"x","")</f>
        <v/>
      </c>
      <c r="B40" s="229" t="str">
        <f>IF(Stoff!$B38=0,"-",Stoff!$B38)</f>
        <v>Naftalen</v>
      </c>
      <c r="C40" s="230">
        <f>IF(Stoff!K38&gt;0,Stoff!K38,"")</f>
        <v>0.04</v>
      </c>
      <c r="D40" s="219" t="e">
        <f t="shared" si="0"/>
        <v>#VALUE!</v>
      </c>
      <c r="E40" s="66">
        <f>'1a. Stedsspesifikk'!$D$73*0.000001*'1b. Kons. jord'!$D40*'1a. Stedsspesifikk'!$D$75/'1a. Stedsspesifikk'!$D$139</f>
        <v>0</v>
      </c>
      <c r="F40" s="66">
        <f>'1a. Stedsspesifikk'!$D$85*0.000001*'1b. Kons. jord'!$D40*Stoff!O38*'1a. Stedsspesifikk'!$D$87/'1a. Stedsspesifikk'!$D$139</f>
        <v>0</v>
      </c>
      <c r="G40" s="66">
        <f>'1a. Stedsspesifikk'!$D$93*0.000001*'1b. Kons. jord'!$D40*'1a. Stedsspesifikk'!$D$94*'1a. Stedsspesifikk'!$D$96*'1a. Stedsspesifikk'!$D$98/'1a. Stedsspesifikk'!$D$139</f>
        <v>0</v>
      </c>
      <c r="H40" s="66" t="e">
        <f>IF(Stoff!D38="i.r.","",'Gass transport'!$P38*1000*'1a. Stedsspesifikk'!$D$104*'1a. Stedsspesifikk'!$D$106/'1a. Stedsspesifikk'!$D$139)</f>
        <v>#VALUE!</v>
      </c>
      <c r="I40" s="66" t="e">
        <f>'Vann transport'!$C38*'1a. Stedsspesifikk'!$D$112*'1a. Stedsspesifikk'!$D$114/'1a. Stedsspesifikk'!$D$139</f>
        <v>#VALUE!</v>
      </c>
      <c r="J40" s="66" t="str">
        <f>IF('Opptak i organismer'!$F38="","",'Opptak i organismer'!$F38*'1a. Stedsspesifikk'!$D$119*'1a. Stedsspesifikk'!$D$122*'1a. Stedsspesifikk'!$D$121/'1a. Stedsspesifikk'!$D$139)</f>
        <v/>
      </c>
      <c r="K40" s="220" t="e">
        <f>'Opptak i organismer'!$K38*'1a. Stedsspesifikk'!$D$129*'1a. Stedsspesifikk'!$D$132*'1a. Stedsspesifikk'!$D$131/'1a. Stedsspesifikk'!$D$139</f>
        <v>#VALUE!</v>
      </c>
      <c r="L40" s="66" t="e">
        <f t="shared" si="1"/>
        <v>#VALUE!</v>
      </c>
      <c r="M40" s="66">
        <f>'1a. Stedsspesifikk'!$D$73*0.000001*'1b. Kons. jord'!$E40*'1a. Stedsspesifikk'!$D$75/'1a. Stedsspesifikk'!$D$139</f>
        <v>0</v>
      </c>
      <c r="N40" s="66">
        <f>'1a. Stedsspesifikk'!$D$85*0.000001*'1b. Kons. jord'!$E40*Stoff!O38*'1a. Stedsspesifikk'!$D$87/'1a. Stedsspesifikk'!$D$139</f>
        <v>0</v>
      </c>
      <c r="O40" s="66">
        <f>'1a. Stedsspesifikk'!$D$93*0.000001*'1b. Kons. jord'!$E40*'1a. Stedsspesifikk'!$D$94*'1a. Stedsspesifikk'!$D$96*'1a. Stedsspesifikk'!$D$98/'1a. Stedsspesifikk'!$D$139</f>
        <v>0</v>
      </c>
      <c r="P40" s="66" t="e">
        <f>IF(Stoff!D38="i.r.","",'Gass transport'!$R38*1000*'1a. Stedsspesifikk'!$D$104*'1a. Stedsspesifikk'!$D$106/'1a. Stedsspesifikk'!$D$139)</f>
        <v>#VALUE!</v>
      </c>
      <c r="Q40" s="66" t="e">
        <f>'Vann transport'!$E38*'1a. Stedsspesifikk'!$D$112*'1a. Stedsspesifikk'!$D$114/'1a. Stedsspesifikk'!$D$139</f>
        <v>#VALUE!</v>
      </c>
      <c r="R40" s="66" t="str">
        <f>IF('Opptak i organismer'!$H38="","",'Opptak i organismer'!$H38*'1a. Stedsspesifikk'!$D$119*'1a. Stedsspesifikk'!$D$122*'1a. Stedsspesifikk'!$D$121/'1a. Stedsspesifikk'!$D$139)</f>
        <v/>
      </c>
      <c r="S40" s="220" t="e">
        <f>'Opptak i organismer'!$M38*'1a. Stedsspesifikk'!$D$129*'1a. Stedsspesifikk'!$D$132*'1a. Stedsspesifikk'!$D$131/'1a. Stedsspesifikk'!$D$139</f>
        <v>#VALUE!</v>
      </c>
      <c r="T40" s="57"/>
      <c r="U40" s="57"/>
      <c r="V40" s="57"/>
      <c r="W40" s="57"/>
      <c r="X40" s="57"/>
      <c r="Y40" s="57"/>
      <c r="Z40" s="57"/>
      <c r="AA40" s="57"/>
      <c r="AB40" s="57"/>
      <c r="AC40" s="57"/>
      <c r="AD40" s="57"/>
      <c r="AE40" s="57"/>
      <c r="AF40" s="57"/>
      <c r="AG40" s="57"/>
      <c r="AH40" s="57"/>
      <c r="AI40" s="57"/>
    </row>
    <row r="41" spans="1:35" x14ac:dyDescent="0.2">
      <c r="A41" s="64" t="str">
        <f>IF('1b. Kons. jord'!C41&gt;0,"x","")</f>
        <v/>
      </c>
      <c r="B41" s="229" t="str">
        <f>IF(Stoff!$B39=0,"-",Stoff!$B39)</f>
        <v>Acenaftalen</v>
      </c>
      <c r="C41" s="230">
        <f>IF(Stoff!K39&gt;0,Stoff!K39,"")</f>
        <v>0.05</v>
      </c>
      <c r="D41" s="219" t="e">
        <f t="shared" si="0"/>
        <v>#VALUE!</v>
      </c>
      <c r="E41" s="66">
        <f>'1a. Stedsspesifikk'!$D$73*0.000001*'1b. Kons. jord'!$D41*'1a. Stedsspesifikk'!$D$75/'1a. Stedsspesifikk'!$D$139</f>
        <v>0</v>
      </c>
      <c r="F41" s="66">
        <f>'1a. Stedsspesifikk'!$D$85*0.000001*'1b. Kons. jord'!$D41*Stoff!O39*'1a. Stedsspesifikk'!$D$87/'1a. Stedsspesifikk'!$D$139</f>
        <v>0</v>
      </c>
      <c r="G41" s="66">
        <f>'1a. Stedsspesifikk'!$D$93*0.000001*'1b. Kons. jord'!$D41*'1a. Stedsspesifikk'!$D$94*'1a. Stedsspesifikk'!$D$96*'1a. Stedsspesifikk'!$D$98/'1a. Stedsspesifikk'!$D$139</f>
        <v>0</v>
      </c>
      <c r="H41" s="66" t="e">
        <f>IF(Stoff!D39="i.r.","",'Gass transport'!$P39*1000*'1a. Stedsspesifikk'!$D$104*'1a. Stedsspesifikk'!$D$106/'1a. Stedsspesifikk'!$D$139)</f>
        <v>#VALUE!</v>
      </c>
      <c r="I41" s="66" t="e">
        <f>'Vann transport'!$C39*'1a. Stedsspesifikk'!$D$112*'1a. Stedsspesifikk'!$D$114/'1a. Stedsspesifikk'!$D$139</f>
        <v>#VALUE!</v>
      </c>
      <c r="J41" s="66" t="str">
        <f>IF('Opptak i organismer'!$F39="","",'Opptak i organismer'!$F39*'1a. Stedsspesifikk'!$D$119*'1a. Stedsspesifikk'!$D$122*'1a. Stedsspesifikk'!$D$121/'1a. Stedsspesifikk'!$D$139)</f>
        <v/>
      </c>
      <c r="K41" s="220" t="e">
        <f>'Opptak i organismer'!$K39*'1a. Stedsspesifikk'!$D$129*'1a. Stedsspesifikk'!$D$132*'1a. Stedsspesifikk'!$D$131/'1a. Stedsspesifikk'!$D$139</f>
        <v>#VALUE!</v>
      </c>
      <c r="L41" s="66" t="e">
        <f t="shared" si="1"/>
        <v>#VALUE!</v>
      </c>
      <c r="M41" s="66">
        <f>'1a. Stedsspesifikk'!$D$73*0.000001*'1b. Kons. jord'!$E41*'1a. Stedsspesifikk'!$D$75/'1a. Stedsspesifikk'!$D$139</f>
        <v>0</v>
      </c>
      <c r="N41" s="66">
        <f>'1a. Stedsspesifikk'!$D$85*0.000001*'1b. Kons. jord'!$E41*Stoff!O39*'1a. Stedsspesifikk'!$D$87/'1a. Stedsspesifikk'!$D$139</f>
        <v>0</v>
      </c>
      <c r="O41" s="66">
        <f>'1a. Stedsspesifikk'!$D$93*0.000001*'1b. Kons. jord'!$E41*'1a. Stedsspesifikk'!$D$94*'1a. Stedsspesifikk'!$D$96*'1a. Stedsspesifikk'!$D$98/'1a. Stedsspesifikk'!$D$139</f>
        <v>0</v>
      </c>
      <c r="P41" s="66" t="e">
        <f>IF(Stoff!D39="i.r.","",'Gass transport'!$R39*1000*'1a. Stedsspesifikk'!$D$104*'1a. Stedsspesifikk'!$D$106/'1a. Stedsspesifikk'!$D$139)</f>
        <v>#VALUE!</v>
      </c>
      <c r="Q41" s="66" t="e">
        <f>'Vann transport'!$E39*'1a. Stedsspesifikk'!$D$112*'1a. Stedsspesifikk'!$D$114/'1a. Stedsspesifikk'!$D$139</f>
        <v>#VALUE!</v>
      </c>
      <c r="R41" s="66" t="str">
        <f>IF('Opptak i organismer'!$H39="","",'Opptak i organismer'!$H39*'1a. Stedsspesifikk'!$D$119*'1a. Stedsspesifikk'!$D$122*'1a. Stedsspesifikk'!$D$121/'1a. Stedsspesifikk'!$D$139)</f>
        <v/>
      </c>
      <c r="S41" s="220" t="e">
        <f>'Opptak i organismer'!$M39*'1a. Stedsspesifikk'!$D$129*'1a. Stedsspesifikk'!$D$132*'1a. Stedsspesifikk'!$D$131/'1a. Stedsspesifikk'!$D$139</f>
        <v>#VALUE!</v>
      </c>
      <c r="T41" s="57"/>
      <c r="U41" s="57"/>
      <c r="V41" s="57"/>
      <c r="W41" s="57"/>
      <c r="X41" s="57"/>
      <c r="Y41" s="57"/>
      <c r="Z41" s="57"/>
      <c r="AA41" s="57"/>
      <c r="AB41" s="57"/>
      <c r="AC41" s="57"/>
      <c r="AD41" s="57"/>
      <c r="AE41" s="57"/>
      <c r="AF41" s="57"/>
      <c r="AG41" s="57"/>
      <c r="AH41" s="57"/>
      <c r="AI41" s="57"/>
    </row>
    <row r="42" spans="1:35" x14ac:dyDescent="0.2">
      <c r="A42" s="64" t="str">
        <f>IF('1b. Kons. jord'!C42&gt;0,"x","")</f>
        <v/>
      </c>
      <c r="B42" s="229" t="str">
        <f>IF(Stoff!$B40=0,"-",Stoff!$B40)</f>
        <v>Acenaften</v>
      </c>
      <c r="C42" s="230">
        <f>IF(Stoff!K40&gt;0,Stoff!K40,"")</f>
        <v>0.5</v>
      </c>
      <c r="D42" s="219" t="e">
        <f t="shared" si="0"/>
        <v>#VALUE!</v>
      </c>
      <c r="E42" s="66">
        <f>'1a. Stedsspesifikk'!$D$73*0.000001*'1b. Kons. jord'!$D42*'1a. Stedsspesifikk'!$D$75/'1a. Stedsspesifikk'!$D$139</f>
        <v>0</v>
      </c>
      <c r="F42" s="66">
        <f>'1a. Stedsspesifikk'!$D$85*0.000001*'1b. Kons. jord'!$D42*Stoff!O40*'1a. Stedsspesifikk'!$D$87/'1a. Stedsspesifikk'!$D$139</f>
        <v>0</v>
      </c>
      <c r="G42" s="66">
        <f>'1a. Stedsspesifikk'!$D$93*0.000001*'1b. Kons. jord'!$D42*'1a. Stedsspesifikk'!$D$94*'1a. Stedsspesifikk'!$D$96*'1a. Stedsspesifikk'!$D$98/'1a. Stedsspesifikk'!$D$139</f>
        <v>0</v>
      </c>
      <c r="H42" s="66" t="e">
        <f>IF(Stoff!D40="i.r.","",'Gass transport'!$P40*1000*'1a. Stedsspesifikk'!$D$104*'1a. Stedsspesifikk'!$D$106/'1a. Stedsspesifikk'!$D$139)</f>
        <v>#VALUE!</v>
      </c>
      <c r="I42" s="66" t="e">
        <f>'Vann transport'!$C40*'1a. Stedsspesifikk'!$D$112*'1a. Stedsspesifikk'!$D$114/'1a. Stedsspesifikk'!$D$139</f>
        <v>#VALUE!</v>
      </c>
      <c r="J42" s="66" t="str">
        <f>IF('Opptak i organismer'!$F40="","",'Opptak i organismer'!$F40*'1a. Stedsspesifikk'!$D$119*'1a. Stedsspesifikk'!$D$122*'1a. Stedsspesifikk'!$D$121/'1a. Stedsspesifikk'!$D$139)</f>
        <v/>
      </c>
      <c r="K42" s="220" t="e">
        <f>'Opptak i organismer'!$K40*'1a. Stedsspesifikk'!$D$129*'1a. Stedsspesifikk'!$D$132*'1a. Stedsspesifikk'!$D$131/'1a. Stedsspesifikk'!$D$139</f>
        <v>#VALUE!</v>
      </c>
      <c r="L42" s="66" t="e">
        <f t="shared" si="1"/>
        <v>#VALUE!</v>
      </c>
      <c r="M42" s="66">
        <f>'1a. Stedsspesifikk'!$D$73*0.000001*'1b. Kons. jord'!$E42*'1a. Stedsspesifikk'!$D$75/'1a. Stedsspesifikk'!$D$139</f>
        <v>0</v>
      </c>
      <c r="N42" s="66">
        <f>'1a. Stedsspesifikk'!$D$85*0.000001*'1b. Kons. jord'!$E42*Stoff!O40*'1a. Stedsspesifikk'!$D$87/'1a. Stedsspesifikk'!$D$139</f>
        <v>0</v>
      </c>
      <c r="O42" s="66">
        <f>'1a. Stedsspesifikk'!$D$93*0.000001*'1b. Kons. jord'!$E42*'1a. Stedsspesifikk'!$D$94*'1a. Stedsspesifikk'!$D$96*'1a. Stedsspesifikk'!$D$98/'1a. Stedsspesifikk'!$D$139</f>
        <v>0</v>
      </c>
      <c r="P42" s="66" t="e">
        <f>IF(Stoff!D40="i.r.","",'Gass transport'!$R40*1000*'1a. Stedsspesifikk'!$D$104*'1a. Stedsspesifikk'!$D$106/'1a. Stedsspesifikk'!$D$139)</f>
        <v>#VALUE!</v>
      </c>
      <c r="Q42" s="66" t="e">
        <f>'Vann transport'!$E40*'1a. Stedsspesifikk'!$D$112*'1a. Stedsspesifikk'!$D$114/'1a. Stedsspesifikk'!$D$139</f>
        <v>#VALUE!</v>
      </c>
      <c r="R42" s="66" t="str">
        <f>IF('Opptak i organismer'!$H40="","",'Opptak i organismer'!$H40*'1a. Stedsspesifikk'!$D$119*'1a. Stedsspesifikk'!$D$122*'1a. Stedsspesifikk'!$D$121/'1a. Stedsspesifikk'!$D$139)</f>
        <v/>
      </c>
      <c r="S42" s="220" t="e">
        <f>'Opptak i organismer'!$M40*'1a. Stedsspesifikk'!$D$129*'1a. Stedsspesifikk'!$D$132*'1a. Stedsspesifikk'!$D$131/'1a. Stedsspesifikk'!$D$139</f>
        <v>#VALUE!</v>
      </c>
      <c r="T42" s="57"/>
      <c r="U42" s="57"/>
      <c r="V42" s="57"/>
      <c r="W42" s="57"/>
      <c r="X42" s="57"/>
      <c r="Y42" s="57"/>
      <c r="Z42" s="57"/>
      <c r="AA42" s="57"/>
      <c r="AB42" s="57"/>
      <c r="AC42" s="57"/>
      <c r="AD42" s="57"/>
      <c r="AE42" s="57"/>
      <c r="AF42" s="57"/>
      <c r="AG42" s="57"/>
      <c r="AH42" s="57"/>
      <c r="AI42" s="57"/>
    </row>
    <row r="43" spans="1:35" x14ac:dyDescent="0.2">
      <c r="A43" s="64" t="str">
        <f>IF('1b. Kons. jord'!C43&gt;0,"x","")</f>
        <v/>
      </c>
      <c r="B43" s="229" t="str">
        <f>IF(Stoff!$B41=0,"-",Stoff!$B41)</f>
        <v>Fenantren</v>
      </c>
      <c r="C43" s="230">
        <f>IF(Stoff!K41&gt;0,Stoff!K41,"")</f>
        <v>0.04</v>
      </c>
      <c r="D43" s="219" t="e">
        <f t="shared" si="0"/>
        <v>#VALUE!</v>
      </c>
      <c r="E43" s="66">
        <f>'1a. Stedsspesifikk'!$D$73*0.000001*'1b. Kons. jord'!$D43*'1a. Stedsspesifikk'!$D$75/'1a. Stedsspesifikk'!$D$139</f>
        <v>0</v>
      </c>
      <c r="F43" s="66">
        <f>'1a. Stedsspesifikk'!$D$85*0.000001*'1b. Kons. jord'!$D43*Stoff!O41*'1a. Stedsspesifikk'!$D$87/'1a. Stedsspesifikk'!$D$139</f>
        <v>0</v>
      </c>
      <c r="G43" s="66">
        <f>'1a. Stedsspesifikk'!$D$93*0.000001*'1b. Kons. jord'!$D43*'1a. Stedsspesifikk'!$D$94*'1a. Stedsspesifikk'!$D$96*'1a. Stedsspesifikk'!$D$98/'1a. Stedsspesifikk'!$D$139</f>
        <v>0</v>
      </c>
      <c r="H43" s="66" t="e">
        <f>IF(Stoff!D41="i.r.","",'Gass transport'!$P41*1000*'1a. Stedsspesifikk'!$D$104*'1a. Stedsspesifikk'!$D$106/'1a. Stedsspesifikk'!$D$139)</f>
        <v>#VALUE!</v>
      </c>
      <c r="I43" s="66" t="e">
        <f>'Vann transport'!$C41*'1a. Stedsspesifikk'!$D$112*'1a. Stedsspesifikk'!$D$114/'1a. Stedsspesifikk'!$D$139</f>
        <v>#VALUE!</v>
      </c>
      <c r="J43" s="66" t="str">
        <f>IF('Opptak i organismer'!$F41="","",'Opptak i organismer'!$F41*'1a. Stedsspesifikk'!$D$119*'1a. Stedsspesifikk'!$D$122*'1a. Stedsspesifikk'!$D$121/'1a. Stedsspesifikk'!$D$139)</f>
        <v/>
      </c>
      <c r="K43" s="220" t="e">
        <f>'Opptak i organismer'!$K41*'1a. Stedsspesifikk'!$D$129*'1a. Stedsspesifikk'!$D$132*'1a. Stedsspesifikk'!$D$131/'1a. Stedsspesifikk'!$D$139</f>
        <v>#VALUE!</v>
      </c>
      <c r="L43" s="66" t="e">
        <f t="shared" si="1"/>
        <v>#VALUE!</v>
      </c>
      <c r="M43" s="66">
        <f>'1a. Stedsspesifikk'!$D$73*0.000001*'1b. Kons. jord'!$E43*'1a. Stedsspesifikk'!$D$75/'1a. Stedsspesifikk'!$D$139</f>
        <v>0</v>
      </c>
      <c r="N43" s="66">
        <f>'1a. Stedsspesifikk'!$D$85*0.000001*'1b. Kons. jord'!$E43*Stoff!O41*'1a. Stedsspesifikk'!$D$87/'1a. Stedsspesifikk'!$D$139</f>
        <v>0</v>
      </c>
      <c r="O43" s="66">
        <f>'1a. Stedsspesifikk'!$D$93*0.000001*'1b. Kons. jord'!$E43*'1a. Stedsspesifikk'!$D$94*'1a. Stedsspesifikk'!$D$96*'1a. Stedsspesifikk'!$D$98/'1a. Stedsspesifikk'!$D$139</f>
        <v>0</v>
      </c>
      <c r="P43" s="66" t="e">
        <f>IF(Stoff!D41="i.r.","",'Gass transport'!$R41*1000*'1a. Stedsspesifikk'!$D$104*'1a. Stedsspesifikk'!$D$106/'1a. Stedsspesifikk'!$D$139)</f>
        <v>#VALUE!</v>
      </c>
      <c r="Q43" s="66" t="e">
        <f>'Vann transport'!$E41*'1a. Stedsspesifikk'!$D$112*'1a. Stedsspesifikk'!$D$114/'1a. Stedsspesifikk'!$D$139</f>
        <v>#VALUE!</v>
      </c>
      <c r="R43" s="66" t="str">
        <f>IF('Opptak i organismer'!$H41="","",'Opptak i organismer'!$H41*'1a. Stedsspesifikk'!$D$119*'1a. Stedsspesifikk'!$D$122*'1a. Stedsspesifikk'!$D$121/'1a. Stedsspesifikk'!$D$139)</f>
        <v/>
      </c>
      <c r="S43" s="220" t="e">
        <f>'Opptak i organismer'!$M41*'1a. Stedsspesifikk'!$D$129*'1a. Stedsspesifikk'!$D$132*'1a. Stedsspesifikk'!$D$131/'1a. Stedsspesifikk'!$D$139</f>
        <v>#VALUE!</v>
      </c>
      <c r="T43" s="57"/>
      <c r="U43" s="57"/>
      <c r="V43" s="57"/>
      <c r="W43" s="57"/>
      <c r="X43" s="57"/>
      <c r="Y43" s="57"/>
      <c r="Z43" s="57"/>
      <c r="AA43" s="57"/>
      <c r="AB43" s="57"/>
      <c r="AC43" s="57"/>
      <c r="AD43" s="57"/>
      <c r="AE43" s="57"/>
      <c r="AF43" s="57"/>
      <c r="AG43" s="57"/>
      <c r="AH43" s="57"/>
      <c r="AI43" s="57"/>
    </row>
    <row r="44" spans="1:35" x14ac:dyDescent="0.2">
      <c r="A44" s="64" t="str">
        <f>IF('1b. Kons. jord'!C44&gt;0,"x","")</f>
        <v/>
      </c>
      <c r="B44" s="229" t="str">
        <f>IF(Stoff!$B42=0,"-",Stoff!$B42)</f>
        <v>Antracen</v>
      </c>
      <c r="C44" s="230">
        <f>IF(Stoff!K42&gt;0,Stoff!K42,"")</f>
        <v>0.04</v>
      </c>
      <c r="D44" s="219" t="e">
        <f t="shared" si="0"/>
        <v>#VALUE!</v>
      </c>
      <c r="E44" s="66">
        <f>'1a. Stedsspesifikk'!$D$73*0.000001*'1b. Kons. jord'!$D44*'1a. Stedsspesifikk'!$D$75/'1a. Stedsspesifikk'!$D$139</f>
        <v>0</v>
      </c>
      <c r="F44" s="66">
        <f>'1a. Stedsspesifikk'!$D$85*0.000001*'1b. Kons. jord'!$D44*Stoff!O42*'1a. Stedsspesifikk'!$D$87/'1a. Stedsspesifikk'!$D$139</f>
        <v>0</v>
      </c>
      <c r="G44" s="66">
        <f>'1a. Stedsspesifikk'!$D$93*0.000001*'1b. Kons. jord'!$D44*'1a. Stedsspesifikk'!$D$94*'1a. Stedsspesifikk'!$D$96*'1a. Stedsspesifikk'!$D$98/'1a. Stedsspesifikk'!$D$139</f>
        <v>0</v>
      </c>
      <c r="H44" s="66" t="e">
        <f>IF(Stoff!D42="i.r.","",'Gass transport'!$P42*1000*'1a. Stedsspesifikk'!$D$104*'1a. Stedsspesifikk'!$D$106/'1a. Stedsspesifikk'!$D$139)</f>
        <v>#VALUE!</v>
      </c>
      <c r="I44" s="66" t="e">
        <f>'Vann transport'!$C42*'1a. Stedsspesifikk'!$D$112*'1a. Stedsspesifikk'!$D$114/'1a. Stedsspesifikk'!$D$139</f>
        <v>#VALUE!</v>
      </c>
      <c r="J44" s="66" t="str">
        <f>IF('Opptak i organismer'!$F42="","",'Opptak i organismer'!$F42*'1a. Stedsspesifikk'!$D$119*'1a. Stedsspesifikk'!$D$122*'1a. Stedsspesifikk'!$D$121/'1a. Stedsspesifikk'!$D$139)</f>
        <v/>
      </c>
      <c r="K44" s="220" t="e">
        <f>'Opptak i organismer'!$K42*'1a. Stedsspesifikk'!$D$129*'1a. Stedsspesifikk'!$D$132*'1a. Stedsspesifikk'!$D$131/'1a. Stedsspesifikk'!$D$139</f>
        <v>#VALUE!</v>
      </c>
      <c r="L44" s="66" t="e">
        <f t="shared" si="1"/>
        <v>#VALUE!</v>
      </c>
      <c r="M44" s="66">
        <f>'1a. Stedsspesifikk'!$D$73*0.000001*'1b. Kons. jord'!$E44*'1a. Stedsspesifikk'!$D$75/'1a. Stedsspesifikk'!$D$139</f>
        <v>0</v>
      </c>
      <c r="N44" s="66">
        <f>'1a. Stedsspesifikk'!$D$85*0.000001*'1b. Kons. jord'!$E44*Stoff!O42*'1a. Stedsspesifikk'!$D$87/'1a. Stedsspesifikk'!$D$139</f>
        <v>0</v>
      </c>
      <c r="O44" s="66">
        <f>'1a. Stedsspesifikk'!$D$93*0.000001*'1b. Kons. jord'!$E44*'1a. Stedsspesifikk'!$D$94*'1a. Stedsspesifikk'!$D$96*'1a. Stedsspesifikk'!$D$98/'1a. Stedsspesifikk'!$D$139</f>
        <v>0</v>
      </c>
      <c r="P44" s="66" t="e">
        <f>IF(Stoff!D42="i.r.","",'Gass transport'!$R42*1000*'1a. Stedsspesifikk'!$D$104*'1a. Stedsspesifikk'!$D$106/'1a. Stedsspesifikk'!$D$139)</f>
        <v>#VALUE!</v>
      </c>
      <c r="Q44" s="66" t="e">
        <f>'Vann transport'!$E42*'1a. Stedsspesifikk'!$D$112*'1a. Stedsspesifikk'!$D$114/'1a. Stedsspesifikk'!$D$139</f>
        <v>#VALUE!</v>
      </c>
      <c r="R44" s="66" t="str">
        <f>IF('Opptak i organismer'!$H42="","",'Opptak i organismer'!$H42*'1a. Stedsspesifikk'!$D$119*'1a. Stedsspesifikk'!$D$122*'1a. Stedsspesifikk'!$D$121/'1a. Stedsspesifikk'!$D$139)</f>
        <v/>
      </c>
      <c r="S44" s="220" t="e">
        <f>'Opptak i organismer'!$M42*'1a. Stedsspesifikk'!$D$129*'1a. Stedsspesifikk'!$D$132*'1a. Stedsspesifikk'!$D$131/'1a. Stedsspesifikk'!$D$139</f>
        <v>#VALUE!</v>
      </c>
      <c r="T44" s="57"/>
      <c r="U44" s="57"/>
      <c r="V44" s="57"/>
      <c r="W44" s="57"/>
      <c r="X44" s="57"/>
      <c r="Y44" s="57"/>
      <c r="Z44" s="57"/>
      <c r="AA44" s="57"/>
      <c r="AB44" s="57"/>
      <c r="AC44" s="57"/>
      <c r="AD44" s="57"/>
      <c r="AE44" s="57"/>
      <c r="AF44" s="57"/>
      <c r="AG44" s="57"/>
      <c r="AH44" s="57"/>
      <c r="AI44" s="57"/>
    </row>
    <row r="45" spans="1:35" x14ac:dyDescent="0.2">
      <c r="A45" s="64" t="str">
        <f>IF('1b. Kons. jord'!C45&gt;0,"x","")</f>
        <v/>
      </c>
      <c r="B45" s="229" t="str">
        <f>IF(Stoff!$B43=0,"-",Stoff!$B43)</f>
        <v>Fluoren</v>
      </c>
      <c r="C45" s="230">
        <f>IF(Stoff!K43&gt;0,Stoff!K43,"")</f>
        <v>0.04</v>
      </c>
      <c r="D45" s="219" t="e">
        <f t="shared" si="0"/>
        <v>#VALUE!</v>
      </c>
      <c r="E45" s="66">
        <f>'1a. Stedsspesifikk'!$D$73*0.000001*'1b. Kons. jord'!$D45*'1a. Stedsspesifikk'!$D$75/'1a. Stedsspesifikk'!$D$139</f>
        <v>0</v>
      </c>
      <c r="F45" s="66">
        <f>'1a. Stedsspesifikk'!$D$85*0.000001*'1b. Kons. jord'!$D45*Stoff!O43*'1a. Stedsspesifikk'!$D$87/'1a. Stedsspesifikk'!$D$139</f>
        <v>0</v>
      </c>
      <c r="G45" s="66">
        <f>'1a. Stedsspesifikk'!$D$93*0.000001*'1b. Kons. jord'!$D45*'1a. Stedsspesifikk'!$D$94*'1a. Stedsspesifikk'!$D$96*'1a. Stedsspesifikk'!$D$98/'1a. Stedsspesifikk'!$D$139</f>
        <v>0</v>
      </c>
      <c r="H45" s="66" t="e">
        <f>IF(Stoff!D43="i.r.","",'Gass transport'!$P43*1000*'1a. Stedsspesifikk'!$D$104*'1a. Stedsspesifikk'!$D$106/'1a. Stedsspesifikk'!$D$139)</f>
        <v>#VALUE!</v>
      </c>
      <c r="I45" s="66" t="e">
        <f>'Vann transport'!$C43*'1a. Stedsspesifikk'!$D$112*'1a. Stedsspesifikk'!$D$114/'1a. Stedsspesifikk'!$D$139</f>
        <v>#VALUE!</v>
      </c>
      <c r="J45" s="66" t="str">
        <f>IF('Opptak i organismer'!$F43="","",'Opptak i organismer'!$F43*'1a. Stedsspesifikk'!$D$119*'1a. Stedsspesifikk'!$D$122*'1a. Stedsspesifikk'!$D$121/'1a. Stedsspesifikk'!$D$139)</f>
        <v/>
      </c>
      <c r="K45" s="220" t="e">
        <f>'Opptak i organismer'!$K43*'1a. Stedsspesifikk'!$D$129*'1a. Stedsspesifikk'!$D$132*'1a. Stedsspesifikk'!$D$131/'1a. Stedsspesifikk'!$D$139</f>
        <v>#VALUE!</v>
      </c>
      <c r="L45" s="66" t="e">
        <f t="shared" si="1"/>
        <v>#VALUE!</v>
      </c>
      <c r="M45" s="66">
        <f>'1a. Stedsspesifikk'!$D$73*0.000001*'1b. Kons. jord'!$E45*'1a. Stedsspesifikk'!$D$75/'1a. Stedsspesifikk'!$D$139</f>
        <v>0</v>
      </c>
      <c r="N45" s="66">
        <f>'1a. Stedsspesifikk'!$D$85*0.000001*'1b. Kons. jord'!$E45*Stoff!O43*'1a. Stedsspesifikk'!$D$87/'1a. Stedsspesifikk'!$D$139</f>
        <v>0</v>
      </c>
      <c r="O45" s="66">
        <f>'1a. Stedsspesifikk'!$D$93*0.000001*'1b. Kons. jord'!$E45*'1a. Stedsspesifikk'!$D$94*'1a. Stedsspesifikk'!$D$96*'1a. Stedsspesifikk'!$D$98/'1a. Stedsspesifikk'!$D$139</f>
        <v>0</v>
      </c>
      <c r="P45" s="66" t="e">
        <f>IF(Stoff!D43="i.r.","",'Gass transport'!$R43*1000*'1a. Stedsspesifikk'!$D$104*'1a. Stedsspesifikk'!$D$106/'1a. Stedsspesifikk'!$D$139)</f>
        <v>#VALUE!</v>
      </c>
      <c r="Q45" s="66" t="e">
        <f>'Vann transport'!$E43*'1a. Stedsspesifikk'!$D$112*'1a. Stedsspesifikk'!$D$114/'1a. Stedsspesifikk'!$D$139</f>
        <v>#VALUE!</v>
      </c>
      <c r="R45" s="66" t="str">
        <f>IF('Opptak i organismer'!$H43="","",'Opptak i organismer'!$H43*'1a. Stedsspesifikk'!$D$119*'1a. Stedsspesifikk'!$D$122*'1a. Stedsspesifikk'!$D$121/'1a. Stedsspesifikk'!$D$139)</f>
        <v/>
      </c>
      <c r="S45" s="220" t="e">
        <f>'Opptak i organismer'!$M43*'1a. Stedsspesifikk'!$D$129*'1a. Stedsspesifikk'!$D$132*'1a. Stedsspesifikk'!$D$131/'1a. Stedsspesifikk'!$D$139</f>
        <v>#VALUE!</v>
      </c>
      <c r="T45" s="57"/>
      <c r="U45" s="57"/>
      <c r="V45" s="57"/>
      <c r="W45" s="57"/>
      <c r="X45" s="57"/>
      <c r="Y45" s="57"/>
      <c r="Z45" s="57"/>
      <c r="AA45" s="57"/>
      <c r="AB45" s="57"/>
      <c r="AC45" s="57"/>
      <c r="AD45" s="57"/>
      <c r="AE45" s="57"/>
      <c r="AF45" s="57"/>
      <c r="AG45" s="57"/>
      <c r="AH45" s="57"/>
      <c r="AI45" s="57"/>
    </row>
    <row r="46" spans="1:35" x14ac:dyDescent="0.2">
      <c r="A46" s="64" t="str">
        <f>IF('1b. Kons. jord'!C46&gt;0,"x","")</f>
        <v/>
      </c>
      <c r="B46" s="229" t="str">
        <f>IF(Stoff!$B44=0,"-",Stoff!$B44)</f>
        <v>Fluoranten</v>
      </c>
      <c r="C46" s="230">
        <f>IF(Stoff!K44&gt;0,Stoff!K44,"")</f>
        <v>0.05</v>
      </c>
      <c r="D46" s="219" t="e">
        <f t="shared" si="0"/>
        <v>#VALUE!</v>
      </c>
      <c r="E46" s="66">
        <f>'1a. Stedsspesifikk'!$D$73*0.000001*'1b. Kons. jord'!$D46*'1a. Stedsspesifikk'!$D$75/'1a. Stedsspesifikk'!$D$139</f>
        <v>0</v>
      </c>
      <c r="F46" s="66">
        <f>'1a. Stedsspesifikk'!$D$85*0.000001*'1b. Kons. jord'!$D46*Stoff!O44*'1a. Stedsspesifikk'!$D$87/'1a. Stedsspesifikk'!$D$139</f>
        <v>0</v>
      </c>
      <c r="G46" s="66">
        <f>'1a. Stedsspesifikk'!$D$93*0.000001*'1b. Kons. jord'!$D46*'1a. Stedsspesifikk'!$D$94*'1a. Stedsspesifikk'!$D$96*'1a. Stedsspesifikk'!$D$98/'1a. Stedsspesifikk'!$D$139</f>
        <v>0</v>
      </c>
      <c r="H46" s="66" t="e">
        <f>IF(Stoff!D44="i.r.","",'Gass transport'!$P44*1000*'1a. Stedsspesifikk'!$D$104*'1a. Stedsspesifikk'!$D$106/'1a. Stedsspesifikk'!$D$139)</f>
        <v>#VALUE!</v>
      </c>
      <c r="I46" s="66" t="e">
        <f>'Vann transport'!$C44*'1a. Stedsspesifikk'!$D$112*'1a. Stedsspesifikk'!$D$114/'1a. Stedsspesifikk'!$D$139</f>
        <v>#VALUE!</v>
      </c>
      <c r="J46" s="66" t="str">
        <f>IF('Opptak i organismer'!$F44="","",'Opptak i organismer'!$F44*'1a. Stedsspesifikk'!$D$119*'1a. Stedsspesifikk'!$D$122*'1a. Stedsspesifikk'!$D$121/'1a. Stedsspesifikk'!$D$139)</f>
        <v/>
      </c>
      <c r="K46" s="220" t="e">
        <f>'Opptak i organismer'!$K44*'1a. Stedsspesifikk'!$D$129*'1a. Stedsspesifikk'!$D$132*'1a. Stedsspesifikk'!$D$131/'1a. Stedsspesifikk'!$D$139</f>
        <v>#VALUE!</v>
      </c>
      <c r="L46" s="66" t="e">
        <f t="shared" si="1"/>
        <v>#VALUE!</v>
      </c>
      <c r="M46" s="66">
        <f>'1a. Stedsspesifikk'!$D$73*0.000001*'1b. Kons. jord'!$E46*'1a. Stedsspesifikk'!$D$75/'1a. Stedsspesifikk'!$D$139</f>
        <v>0</v>
      </c>
      <c r="N46" s="66">
        <f>'1a. Stedsspesifikk'!$D$85*0.000001*'1b. Kons. jord'!$E46*Stoff!O44*'1a. Stedsspesifikk'!$D$87/'1a. Stedsspesifikk'!$D$139</f>
        <v>0</v>
      </c>
      <c r="O46" s="66">
        <f>'1a. Stedsspesifikk'!$D$93*0.000001*'1b. Kons. jord'!$E46*'1a. Stedsspesifikk'!$D$94*'1a. Stedsspesifikk'!$D$96*'1a. Stedsspesifikk'!$D$98/'1a. Stedsspesifikk'!$D$139</f>
        <v>0</v>
      </c>
      <c r="P46" s="66" t="e">
        <f>IF(Stoff!D44="i.r.","",'Gass transport'!$R44*1000*'1a. Stedsspesifikk'!$D$104*'1a. Stedsspesifikk'!$D$106/'1a. Stedsspesifikk'!$D$139)</f>
        <v>#VALUE!</v>
      </c>
      <c r="Q46" s="66" t="e">
        <f>'Vann transport'!$E44*'1a. Stedsspesifikk'!$D$112*'1a. Stedsspesifikk'!$D$114/'1a. Stedsspesifikk'!$D$139</f>
        <v>#VALUE!</v>
      </c>
      <c r="R46" s="66" t="str">
        <f>IF('Opptak i organismer'!$H44="","",'Opptak i organismer'!$H44*'1a. Stedsspesifikk'!$D$119*'1a. Stedsspesifikk'!$D$122*'1a. Stedsspesifikk'!$D$121/'1a. Stedsspesifikk'!$D$139)</f>
        <v/>
      </c>
      <c r="S46" s="220" t="e">
        <f>'Opptak i organismer'!$M44*'1a. Stedsspesifikk'!$D$129*'1a. Stedsspesifikk'!$D$132*'1a. Stedsspesifikk'!$D$131/'1a. Stedsspesifikk'!$D$139</f>
        <v>#VALUE!</v>
      </c>
      <c r="T46" s="57"/>
      <c r="U46" s="57"/>
      <c r="V46" s="57"/>
      <c r="W46" s="57"/>
      <c r="X46" s="57"/>
      <c r="Y46" s="57"/>
      <c r="Z46" s="57"/>
      <c r="AA46" s="57"/>
      <c r="AB46" s="57"/>
      <c r="AC46" s="57"/>
      <c r="AD46" s="57"/>
      <c r="AE46" s="57"/>
      <c r="AF46" s="57"/>
      <c r="AG46" s="57"/>
      <c r="AH46" s="57"/>
      <c r="AI46" s="57"/>
    </row>
    <row r="47" spans="1:35" x14ac:dyDescent="0.2">
      <c r="A47" s="64" t="str">
        <f>IF('1b. Kons. jord'!C47&gt;0,"x","")</f>
        <v/>
      </c>
      <c r="B47" s="229" t="str">
        <f>IF(Stoff!$B45=0,"-",Stoff!$B45)</f>
        <v>Pyrene</v>
      </c>
      <c r="C47" s="230">
        <f>IF(Stoff!K45&gt;0,Stoff!K45,"")</f>
        <v>0.5</v>
      </c>
      <c r="D47" s="219" t="e">
        <f t="shared" si="0"/>
        <v>#VALUE!</v>
      </c>
      <c r="E47" s="66">
        <f>'1a. Stedsspesifikk'!$D$73*0.000001*'1b. Kons. jord'!$D47*'1a. Stedsspesifikk'!$D$75/'1a. Stedsspesifikk'!$D$139</f>
        <v>0</v>
      </c>
      <c r="F47" s="66">
        <f>'1a. Stedsspesifikk'!$D$85*0.000001*'1b. Kons. jord'!$D47*Stoff!O45*'1a. Stedsspesifikk'!$D$87/'1a. Stedsspesifikk'!$D$139</f>
        <v>0</v>
      </c>
      <c r="G47" s="66">
        <f>'1a. Stedsspesifikk'!$D$93*0.000001*'1b. Kons. jord'!$D47*'1a. Stedsspesifikk'!$D$94*'1a. Stedsspesifikk'!$D$96*'1a. Stedsspesifikk'!$D$98/'1a. Stedsspesifikk'!$D$139</f>
        <v>0</v>
      </c>
      <c r="H47" s="66" t="e">
        <f>IF(Stoff!D45="i.r.","",'Gass transport'!$P45*1000*'1a. Stedsspesifikk'!$D$104*'1a. Stedsspesifikk'!$D$106/'1a. Stedsspesifikk'!$D$139)</f>
        <v>#VALUE!</v>
      </c>
      <c r="I47" s="66" t="e">
        <f>'Vann transport'!$C45*'1a. Stedsspesifikk'!$D$112*'1a. Stedsspesifikk'!$D$114/'1a. Stedsspesifikk'!$D$139</f>
        <v>#VALUE!</v>
      </c>
      <c r="J47" s="66" t="str">
        <f>IF('Opptak i organismer'!$F45="","",'Opptak i organismer'!$F45*'1a. Stedsspesifikk'!$D$119*'1a. Stedsspesifikk'!$D$122*'1a. Stedsspesifikk'!$D$121/'1a. Stedsspesifikk'!$D$139)</f>
        <v/>
      </c>
      <c r="K47" s="220" t="e">
        <f>'Opptak i organismer'!$K45*'1a. Stedsspesifikk'!$D$129*'1a. Stedsspesifikk'!$D$132*'1a. Stedsspesifikk'!$D$131/'1a. Stedsspesifikk'!$D$139</f>
        <v>#VALUE!</v>
      </c>
      <c r="L47" s="66" t="e">
        <f t="shared" si="1"/>
        <v>#VALUE!</v>
      </c>
      <c r="M47" s="66">
        <f>'1a. Stedsspesifikk'!$D$73*0.000001*'1b. Kons. jord'!$E47*'1a. Stedsspesifikk'!$D$75/'1a. Stedsspesifikk'!$D$139</f>
        <v>0</v>
      </c>
      <c r="N47" s="66">
        <f>'1a. Stedsspesifikk'!$D$85*0.000001*'1b. Kons. jord'!$E47*Stoff!O45*'1a. Stedsspesifikk'!$D$87/'1a. Stedsspesifikk'!$D$139</f>
        <v>0</v>
      </c>
      <c r="O47" s="66">
        <f>'1a. Stedsspesifikk'!$D$93*0.000001*'1b. Kons. jord'!$E47*'1a. Stedsspesifikk'!$D$94*'1a. Stedsspesifikk'!$D$96*'1a. Stedsspesifikk'!$D$98/'1a. Stedsspesifikk'!$D$139</f>
        <v>0</v>
      </c>
      <c r="P47" s="66" t="e">
        <f>IF(Stoff!D45="i.r.","",'Gass transport'!$R45*1000*'1a. Stedsspesifikk'!$D$104*'1a. Stedsspesifikk'!$D$106/'1a. Stedsspesifikk'!$D$139)</f>
        <v>#VALUE!</v>
      </c>
      <c r="Q47" s="66" t="e">
        <f>'Vann transport'!$E45*'1a. Stedsspesifikk'!$D$112*'1a. Stedsspesifikk'!$D$114/'1a. Stedsspesifikk'!$D$139</f>
        <v>#VALUE!</v>
      </c>
      <c r="R47" s="66" t="str">
        <f>IF('Opptak i organismer'!$H45="","",'Opptak i organismer'!$H45*'1a. Stedsspesifikk'!$D$119*'1a. Stedsspesifikk'!$D$122*'1a. Stedsspesifikk'!$D$121/'1a. Stedsspesifikk'!$D$139)</f>
        <v/>
      </c>
      <c r="S47" s="220" t="e">
        <f>'Opptak i organismer'!$M45*'1a. Stedsspesifikk'!$D$129*'1a. Stedsspesifikk'!$D$132*'1a. Stedsspesifikk'!$D$131/'1a. Stedsspesifikk'!$D$139</f>
        <v>#VALUE!</v>
      </c>
      <c r="T47" s="57"/>
      <c r="U47" s="57"/>
      <c r="V47" s="57"/>
      <c r="W47" s="57"/>
      <c r="X47" s="57"/>
      <c r="Y47" s="57"/>
      <c r="Z47" s="57"/>
      <c r="AA47" s="57"/>
      <c r="AB47" s="57"/>
      <c r="AC47" s="57"/>
      <c r="AD47" s="57"/>
      <c r="AE47" s="57"/>
      <c r="AF47" s="57"/>
      <c r="AG47" s="57"/>
      <c r="AH47" s="57"/>
      <c r="AI47" s="57"/>
    </row>
    <row r="48" spans="1:35" x14ac:dyDescent="0.2">
      <c r="A48" s="64" t="str">
        <f>IF('1b. Kons. jord'!C48&gt;0,"x","")</f>
        <v/>
      </c>
      <c r="B48" s="229" t="str">
        <f>IF(Stoff!$B46=0,"-",Stoff!$B46)</f>
        <v>Benzo(a)antracen</v>
      </c>
      <c r="C48" s="230">
        <f>IF(Stoff!K46&gt;0,Stoff!K46,"")</f>
        <v>5.0000000000000001E-3</v>
      </c>
      <c r="D48" s="219" t="e">
        <f t="shared" si="0"/>
        <v>#VALUE!</v>
      </c>
      <c r="E48" s="66">
        <f>'1a. Stedsspesifikk'!$D$73*0.000001*'1b. Kons. jord'!$D48*'1a. Stedsspesifikk'!$D$75/'1a. Stedsspesifikk'!$D$139</f>
        <v>0</v>
      </c>
      <c r="F48" s="66">
        <f>'1a. Stedsspesifikk'!$D$85*0.000001*'1b. Kons. jord'!$D48*Stoff!O46*'1a. Stedsspesifikk'!$D$87/'1a. Stedsspesifikk'!$D$139</f>
        <v>0</v>
      </c>
      <c r="G48" s="66">
        <f>'1a. Stedsspesifikk'!$D$93*0.000001*'1b. Kons. jord'!$D48*'1a. Stedsspesifikk'!$D$94*'1a. Stedsspesifikk'!$D$96*'1a. Stedsspesifikk'!$D$98/'1a. Stedsspesifikk'!$D$139</f>
        <v>0</v>
      </c>
      <c r="H48" s="66" t="e">
        <f>IF(Stoff!D46="i.r.","",'Gass transport'!$P46*1000*'1a. Stedsspesifikk'!$D$104*'1a. Stedsspesifikk'!$D$106/'1a. Stedsspesifikk'!$D$139)</f>
        <v>#VALUE!</v>
      </c>
      <c r="I48" s="66" t="e">
        <f>'Vann transport'!$C46*'1a. Stedsspesifikk'!$D$112*'1a. Stedsspesifikk'!$D$114/'1a. Stedsspesifikk'!$D$139</f>
        <v>#VALUE!</v>
      </c>
      <c r="J48" s="66" t="str">
        <f>IF('Opptak i organismer'!$F46="","",'Opptak i organismer'!$F46*'1a. Stedsspesifikk'!$D$119*'1a. Stedsspesifikk'!$D$122*'1a. Stedsspesifikk'!$D$121/'1a. Stedsspesifikk'!$D$139)</f>
        <v/>
      </c>
      <c r="K48" s="220" t="e">
        <f>'Opptak i organismer'!$K46*'1a. Stedsspesifikk'!$D$129*'1a. Stedsspesifikk'!$D$132*'1a. Stedsspesifikk'!$D$131/'1a. Stedsspesifikk'!$D$139</f>
        <v>#VALUE!</v>
      </c>
      <c r="L48" s="66" t="e">
        <f t="shared" si="1"/>
        <v>#VALUE!</v>
      </c>
      <c r="M48" s="66">
        <f>'1a. Stedsspesifikk'!$D$73*0.000001*'1b. Kons. jord'!$E48*'1a. Stedsspesifikk'!$D$75/'1a. Stedsspesifikk'!$D$139</f>
        <v>0</v>
      </c>
      <c r="N48" s="66">
        <f>'1a. Stedsspesifikk'!$D$85*0.000001*'1b. Kons. jord'!$E48*Stoff!O46*'1a. Stedsspesifikk'!$D$87/'1a. Stedsspesifikk'!$D$139</f>
        <v>0</v>
      </c>
      <c r="O48" s="66">
        <f>'1a. Stedsspesifikk'!$D$93*0.000001*'1b. Kons. jord'!$E48*'1a. Stedsspesifikk'!$D$94*'1a. Stedsspesifikk'!$D$96*'1a. Stedsspesifikk'!$D$98/'1a. Stedsspesifikk'!$D$139</f>
        <v>0</v>
      </c>
      <c r="P48" s="66" t="e">
        <f>IF(Stoff!D46="i.r.","",'Gass transport'!$R46*1000*'1a. Stedsspesifikk'!$D$104*'1a. Stedsspesifikk'!$D$106/'1a. Stedsspesifikk'!$D$139)</f>
        <v>#VALUE!</v>
      </c>
      <c r="Q48" s="66" t="e">
        <f>'Vann transport'!$E46*'1a. Stedsspesifikk'!$D$112*'1a. Stedsspesifikk'!$D$114/'1a. Stedsspesifikk'!$D$139</f>
        <v>#VALUE!</v>
      </c>
      <c r="R48" s="66" t="str">
        <f>IF('Opptak i organismer'!$H46="","",'Opptak i organismer'!$H46*'1a. Stedsspesifikk'!$D$119*'1a. Stedsspesifikk'!$D$122*'1a. Stedsspesifikk'!$D$121/'1a. Stedsspesifikk'!$D$139)</f>
        <v/>
      </c>
      <c r="S48" s="220" t="e">
        <f>'Opptak i organismer'!$M46*'1a. Stedsspesifikk'!$D$129*'1a. Stedsspesifikk'!$D$132*'1a. Stedsspesifikk'!$D$131/'1a. Stedsspesifikk'!$D$139</f>
        <v>#VALUE!</v>
      </c>
      <c r="T48" s="57"/>
      <c r="U48" s="57"/>
      <c r="V48" s="57"/>
      <c r="W48" s="57"/>
      <c r="X48" s="57"/>
      <c r="Y48" s="57"/>
      <c r="Z48" s="57"/>
      <c r="AA48" s="57"/>
      <c r="AB48" s="57"/>
      <c r="AC48" s="57"/>
      <c r="AD48" s="57"/>
      <c r="AE48" s="57"/>
      <c r="AF48" s="57"/>
      <c r="AG48" s="57"/>
      <c r="AH48" s="57"/>
      <c r="AI48" s="57"/>
    </row>
    <row r="49" spans="1:35" x14ac:dyDescent="0.2">
      <c r="A49" s="64" t="str">
        <f>IF('1b. Kons. jord'!C49&gt;0,"x","")</f>
        <v/>
      </c>
      <c r="B49" s="229" t="str">
        <f>IF(Stoff!$B47=0,"-",Stoff!$B47)</f>
        <v>Krysen</v>
      </c>
      <c r="C49" s="230">
        <f>IF(Stoff!K47&gt;0,Stoff!K47,"")</f>
        <v>0.05</v>
      </c>
      <c r="D49" s="219" t="e">
        <f t="shared" si="0"/>
        <v>#VALUE!</v>
      </c>
      <c r="E49" s="66">
        <f>'1a. Stedsspesifikk'!$D$73*0.000001*'1b. Kons. jord'!$D49*'1a. Stedsspesifikk'!$D$75/'1a. Stedsspesifikk'!$D$139</f>
        <v>0</v>
      </c>
      <c r="F49" s="66">
        <f>'1a. Stedsspesifikk'!$D$85*0.000001*'1b. Kons. jord'!$D49*Stoff!O47*'1a. Stedsspesifikk'!$D$87/'1a. Stedsspesifikk'!$D$139</f>
        <v>0</v>
      </c>
      <c r="G49" s="66">
        <f>'1a. Stedsspesifikk'!$D$93*0.000001*'1b. Kons. jord'!$D49*'1a. Stedsspesifikk'!$D$94*'1a. Stedsspesifikk'!$D$96*'1a. Stedsspesifikk'!$D$98/'1a. Stedsspesifikk'!$D$139</f>
        <v>0</v>
      </c>
      <c r="H49" s="66" t="e">
        <f>IF(Stoff!D47="i.r.","",'Gass transport'!$P47*1000*'1a. Stedsspesifikk'!$D$104*'1a. Stedsspesifikk'!$D$106/'1a. Stedsspesifikk'!$D$139)</f>
        <v>#VALUE!</v>
      </c>
      <c r="I49" s="66" t="e">
        <f>'Vann transport'!$C47*'1a. Stedsspesifikk'!$D$112*'1a. Stedsspesifikk'!$D$114/'1a. Stedsspesifikk'!$D$139</f>
        <v>#VALUE!</v>
      </c>
      <c r="J49" s="66" t="str">
        <f>IF('Opptak i organismer'!$F47="","",'Opptak i organismer'!$F47*'1a. Stedsspesifikk'!$D$119*'1a. Stedsspesifikk'!$D$122*'1a. Stedsspesifikk'!$D$121/'1a. Stedsspesifikk'!$D$139)</f>
        <v/>
      </c>
      <c r="K49" s="220" t="e">
        <f>'Opptak i organismer'!$K47*'1a. Stedsspesifikk'!$D$129*'1a. Stedsspesifikk'!$D$132*'1a. Stedsspesifikk'!$D$131/'1a. Stedsspesifikk'!$D$139</f>
        <v>#VALUE!</v>
      </c>
      <c r="L49" s="66" t="e">
        <f t="shared" si="1"/>
        <v>#VALUE!</v>
      </c>
      <c r="M49" s="66">
        <f>'1a. Stedsspesifikk'!$D$73*0.000001*'1b. Kons. jord'!$E49*'1a. Stedsspesifikk'!$D$75/'1a. Stedsspesifikk'!$D$139</f>
        <v>0</v>
      </c>
      <c r="N49" s="66">
        <f>'1a. Stedsspesifikk'!$D$85*0.000001*'1b. Kons. jord'!$E49*Stoff!O47*'1a. Stedsspesifikk'!$D$87/'1a. Stedsspesifikk'!$D$139</f>
        <v>0</v>
      </c>
      <c r="O49" s="66">
        <f>'1a. Stedsspesifikk'!$D$93*0.000001*'1b. Kons. jord'!$E49*'1a. Stedsspesifikk'!$D$94*'1a. Stedsspesifikk'!$D$96*'1a. Stedsspesifikk'!$D$98/'1a. Stedsspesifikk'!$D$139</f>
        <v>0</v>
      </c>
      <c r="P49" s="66" t="e">
        <f>IF(Stoff!D47="i.r.","",'Gass transport'!$R47*1000*'1a. Stedsspesifikk'!$D$104*'1a. Stedsspesifikk'!$D$106/'1a. Stedsspesifikk'!$D$139)</f>
        <v>#VALUE!</v>
      </c>
      <c r="Q49" s="66" t="e">
        <f>'Vann transport'!$E47*'1a. Stedsspesifikk'!$D$112*'1a. Stedsspesifikk'!$D$114/'1a. Stedsspesifikk'!$D$139</f>
        <v>#VALUE!</v>
      </c>
      <c r="R49" s="66" t="str">
        <f>IF('Opptak i organismer'!$H47="","",'Opptak i organismer'!$H47*'1a. Stedsspesifikk'!$D$119*'1a. Stedsspesifikk'!$D$122*'1a. Stedsspesifikk'!$D$121/'1a. Stedsspesifikk'!$D$139)</f>
        <v/>
      </c>
      <c r="S49" s="220" t="e">
        <f>'Opptak i organismer'!$M47*'1a. Stedsspesifikk'!$D$129*'1a. Stedsspesifikk'!$D$132*'1a. Stedsspesifikk'!$D$131/'1a. Stedsspesifikk'!$D$139</f>
        <v>#VALUE!</v>
      </c>
      <c r="T49" s="57"/>
      <c r="U49" s="57"/>
      <c r="V49" s="57"/>
      <c r="W49" s="57"/>
      <c r="X49" s="57"/>
      <c r="Y49" s="57"/>
      <c r="Z49" s="57"/>
      <c r="AA49" s="57"/>
      <c r="AB49" s="57"/>
      <c r="AC49" s="57"/>
      <c r="AD49" s="57"/>
      <c r="AE49" s="57"/>
      <c r="AF49" s="57"/>
      <c r="AG49" s="57"/>
      <c r="AH49" s="57"/>
      <c r="AI49" s="57"/>
    </row>
    <row r="50" spans="1:35" x14ac:dyDescent="0.2">
      <c r="A50" s="64" t="str">
        <f>IF('1b. Kons. jord'!C50&gt;0,"x","")</f>
        <v/>
      </c>
      <c r="B50" s="229" t="str">
        <f>IF(Stoff!$B48=0,"-",Stoff!$B48)</f>
        <v>Benzo(b)fluoranten</v>
      </c>
      <c r="C50" s="230">
        <f>IF(Stoff!K48&gt;0,Stoff!K48,"")</f>
        <v>5.0000000000000001E-3</v>
      </c>
      <c r="D50" s="219" t="e">
        <f t="shared" si="0"/>
        <v>#VALUE!</v>
      </c>
      <c r="E50" s="66">
        <f>'1a. Stedsspesifikk'!$D$73*0.000001*'1b. Kons. jord'!$D50*'1a. Stedsspesifikk'!$D$75/'1a. Stedsspesifikk'!$D$139</f>
        <v>0</v>
      </c>
      <c r="F50" s="66">
        <f>'1a. Stedsspesifikk'!$D$85*0.000001*'1b. Kons. jord'!$D50*Stoff!O48*'1a. Stedsspesifikk'!$D$87/'1a. Stedsspesifikk'!$D$139</f>
        <v>0</v>
      </c>
      <c r="G50" s="66">
        <f>'1a. Stedsspesifikk'!$D$93*0.000001*'1b. Kons. jord'!$D50*'1a. Stedsspesifikk'!$D$94*'1a. Stedsspesifikk'!$D$96*'1a. Stedsspesifikk'!$D$98/'1a. Stedsspesifikk'!$D$139</f>
        <v>0</v>
      </c>
      <c r="H50" s="66" t="e">
        <f>IF(Stoff!D48="i.r.","",'Gass transport'!$P48*1000*'1a. Stedsspesifikk'!$D$104*'1a. Stedsspesifikk'!$D$106/'1a. Stedsspesifikk'!$D$139)</f>
        <v>#VALUE!</v>
      </c>
      <c r="I50" s="66" t="e">
        <f>'Vann transport'!$C48*'1a. Stedsspesifikk'!$D$112*'1a. Stedsspesifikk'!$D$114/'1a. Stedsspesifikk'!$D$139</f>
        <v>#VALUE!</v>
      </c>
      <c r="J50" s="66" t="str">
        <f>IF('Opptak i organismer'!$F48="","",'Opptak i organismer'!$F48*'1a. Stedsspesifikk'!$D$119*'1a. Stedsspesifikk'!$D$122*'1a. Stedsspesifikk'!$D$121/'1a. Stedsspesifikk'!$D$139)</f>
        <v/>
      </c>
      <c r="K50" s="220" t="e">
        <f>'Opptak i organismer'!$K48*'1a. Stedsspesifikk'!$D$129*'1a. Stedsspesifikk'!$D$132*'1a. Stedsspesifikk'!$D$131/'1a. Stedsspesifikk'!$D$139</f>
        <v>#VALUE!</v>
      </c>
      <c r="L50" s="66" t="e">
        <f t="shared" si="1"/>
        <v>#VALUE!</v>
      </c>
      <c r="M50" s="66">
        <f>'1a. Stedsspesifikk'!$D$73*0.000001*'1b. Kons. jord'!$E50*'1a. Stedsspesifikk'!$D$75/'1a. Stedsspesifikk'!$D$139</f>
        <v>0</v>
      </c>
      <c r="N50" s="66">
        <f>'1a. Stedsspesifikk'!$D$85*0.000001*'1b. Kons. jord'!$E50*Stoff!O48*'1a. Stedsspesifikk'!$D$87/'1a. Stedsspesifikk'!$D$139</f>
        <v>0</v>
      </c>
      <c r="O50" s="66">
        <f>'1a. Stedsspesifikk'!$D$93*0.000001*'1b. Kons. jord'!$E50*'1a. Stedsspesifikk'!$D$94*'1a. Stedsspesifikk'!$D$96*'1a. Stedsspesifikk'!$D$98/'1a. Stedsspesifikk'!$D$139</f>
        <v>0</v>
      </c>
      <c r="P50" s="66" t="e">
        <f>IF(Stoff!D48="i.r.","",'Gass transport'!$R48*1000*'1a. Stedsspesifikk'!$D$104*'1a. Stedsspesifikk'!$D$106/'1a. Stedsspesifikk'!$D$139)</f>
        <v>#VALUE!</v>
      </c>
      <c r="Q50" s="66" t="e">
        <f>'Vann transport'!$E48*'1a. Stedsspesifikk'!$D$112*'1a. Stedsspesifikk'!$D$114/'1a. Stedsspesifikk'!$D$139</f>
        <v>#VALUE!</v>
      </c>
      <c r="R50" s="66" t="str">
        <f>IF('Opptak i organismer'!$H48="","",'Opptak i organismer'!$H48*'1a. Stedsspesifikk'!$D$119*'1a. Stedsspesifikk'!$D$122*'1a. Stedsspesifikk'!$D$121/'1a. Stedsspesifikk'!$D$139)</f>
        <v/>
      </c>
      <c r="S50" s="220" t="e">
        <f>'Opptak i organismer'!$M48*'1a. Stedsspesifikk'!$D$129*'1a. Stedsspesifikk'!$D$132*'1a. Stedsspesifikk'!$D$131/'1a. Stedsspesifikk'!$D$139</f>
        <v>#VALUE!</v>
      </c>
      <c r="T50" s="57"/>
      <c r="U50" s="57"/>
      <c r="V50" s="57"/>
      <c r="W50" s="57"/>
      <c r="X50" s="57"/>
      <c r="Y50" s="57"/>
      <c r="Z50" s="57"/>
      <c r="AA50" s="57"/>
      <c r="AB50" s="57"/>
      <c r="AC50" s="57"/>
      <c r="AD50" s="57"/>
      <c r="AE50" s="57"/>
      <c r="AF50" s="57"/>
      <c r="AG50" s="57"/>
      <c r="AH50" s="57"/>
      <c r="AI50" s="57"/>
    </row>
    <row r="51" spans="1:35" x14ac:dyDescent="0.2">
      <c r="A51" s="64" t="str">
        <f>IF('1b. Kons. jord'!C51&gt;0,"x","")</f>
        <v/>
      </c>
      <c r="B51" s="229" t="str">
        <f>IF(Stoff!$B49=0,"-",Stoff!$B49)</f>
        <v>Benzo(k)fluoranten</v>
      </c>
      <c r="C51" s="230">
        <f>IF(Stoff!K49&gt;0,Stoff!K49,"")</f>
        <v>5.0000000000000001E-3</v>
      </c>
      <c r="D51" s="219" t="e">
        <f t="shared" si="0"/>
        <v>#VALUE!</v>
      </c>
      <c r="E51" s="66">
        <f>'1a. Stedsspesifikk'!$D$73*0.000001*'1b. Kons. jord'!$D51*'1a. Stedsspesifikk'!$D$75/'1a. Stedsspesifikk'!$D$139</f>
        <v>0</v>
      </c>
      <c r="F51" s="66">
        <f>'1a. Stedsspesifikk'!$D$85*0.000001*'1b. Kons. jord'!$D51*Stoff!O49*'1a. Stedsspesifikk'!$D$87/'1a. Stedsspesifikk'!$D$139</f>
        <v>0</v>
      </c>
      <c r="G51" s="66">
        <f>'1a. Stedsspesifikk'!$D$93*0.000001*'1b. Kons. jord'!$D51*'1a. Stedsspesifikk'!$D$94*'1a. Stedsspesifikk'!$D$96*'1a. Stedsspesifikk'!$D$98/'1a. Stedsspesifikk'!$D$139</f>
        <v>0</v>
      </c>
      <c r="H51" s="66" t="e">
        <f>IF(Stoff!D49="i.r.","",'Gass transport'!$P49*1000*'1a. Stedsspesifikk'!$D$104*'1a. Stedsspesifikk'!$D$106/'1a. Stedsspesifikk'!$D$139)</f>
        <v>#VALUE!</v>
      </c>
      <c r="I51" s="66" t="e">
        <f>'Vann transport'!$C49*'1a. Stedsspesifikk'!$D$112*'1a. Stedsspesifikk'!$D$114/'1a. Stedsspesifikk'!$D$139</f>
        <v>#VALUE!</v>
      </c>
      <c r="J51" s="66" t="str">
        <f>IF('Opptak i organismer'!$F49="","",'Opptak i organismer'!$F49*'1a. Stedsspesifikk'!$D$119*'1a. Stedsspesifikk'!$D$122*'1a. Stedsspesifikk'!$D$121/'1a. Stedsspesifikk'!$D$139)</f>
        <v/>
      </c>
      <c r="K51" s="220" t="e">
        <f>'Opptak i organismer'!$K49*'1a. Stedsspesifikk'!$D$129*'1a. Stedsspesifikk'!$D$132*'1a. Stedsspesifikk'!$D$131/'1a. Stedsspesifikk'!$D$139</f>
        <v>#VALUE!</v>
      </c>
      <c r="L51" s="66" t="e">
        <f t="shared" si="1"/>
        <v>#VALUE!</v>
      </c>
      <c r="M51" s="66">
        <f>'1a. Stedsspesifikk'!$D$73*0.000001*'1b. Kons. jord'!$E51*'1a. Stedsspesifikk'!$D$75/'1a. Stedsspesifikk'!$D$139</f>
        <v>0</v>
      </c>
      <c r="N51" s="66">
        <f>'1a. Stedsspesifikk'!$D$85*0.000001*'1b. Kons. jord'!$E51*Stoff!O49*'1a. Stedsspesifikk'!$D$87/'1a. Stedsspesifikk'!$D$139</f>
        <v>0</v>
      </c>
      <c r="O51" s="66">
        <f>'1a. Stedsspesifikk'!$D$93*0.000001*'1b. Kons. jord'!$E51*'1a. Stedsspesifikk'!$D$94*'1a. Stedsspesifikk'!$D$96*'1a. Stedsspesifikk'!$D$98/'1a. Stedsspesifikk'!$D$139</f>
        <v>0</v>
      </c>
      <c r="P51" s="66" t="e">
        <f>IF(Stoff!D49="i.r.","",'Gass transport'!$R49*1000*'1a. Stedsspesifikk'!$D$104*'1a. Stedsspesifikk'!$D$106/'1a. Stedsspesifikk'!$D$139)</f>
        <v>#VALUE!</v>
      </c>
      <c r="Q51" s="66" t="e">
        <f>'Vann transport'!$E49*'1a. Stedsspesifikk'!$D$112*'1a. Stedsspesifikk'!$D$114/'1a. Stedsspesifikk'!$D$139</f>
        <v>#VALUE!</v>
      </c>
      <c r="R51" s="66" t="str">
        <f>IF('Opptak i organismer'!$H49="","",'Opptak i organismer'!$H49*'1a. Stedsspesifikk'!$D$119*'1a. Stedsspesifikk'!$D$122*'1a. Stedsspesifikk'!$D$121/'1a. Stedsspesifikk'!$D$139)</f>
        <v/>
      </c>
      <c r="S51" s="220" t="e">
        <f>'Opptak i organismer'!$M49*'1a. Stedsspesifikk'!$D$129*'1a. Stedsspesifikk'!$D$132*'1a. Stedsspesifikk'!$D$131/'1a. Stedsspesifikk'!$D$139</f>
        <v>#VALUE!</v>
      </c>
      <c r="T51" s="57"/>
      <c r="U51" s="57"/>
      <c r="V51" s="57"/>
      <c r="W51" s="57"/>
      <c r="X51" s="57"/>
      <c r="Y51" s="57"/>
      <c r="Z51" s="57"/>
      <c r="AA51" s="57"/>
      <c r="AB51" s="57"/>
      <c r="AC51" s="57"/>
      <c r="AD51" s="57"/>
      <c r="AE51" s="57"/>
      <c r="AF51" s="57"/>
      <c r="AG51" s="57"/>
      <c r="AH51" s="57"/>
      <c r="AI51" s="57"/>
    </row>
    <row r="52" spans="1:35" x14ac:dyDescent="0.2">
      <c r="A52" s="64" t="str">
        <f>IF('1b. Kons. jord'!C52&gt;0,"x","")</f>
        <v/>
      </c>
      <c r="B52" s="229" t="str">
        <f>IF(Stoff!$B50=0,"-",Stoff!$B50)</f>
        <v>Benso(a)pyren</v>
      </c>
      <c r="C52" s="230">
        <f>IF(Stoff!K50&gt;0,Stoff!K50,"")</f>
        <v>5.0000000000000001E-4</v>
      </c>
      <c r="D52" s="219" t="e">
        <f t="shared" si="0"/>
        <v>#VALUE!</v>
      </c>
      <c r="E52" s="66">
        <f>'1a. Stedsspesifikk'!$D$73*0.000001*'1b. Kons. jord'!$D52*'1a. Stedsspesifikk'!$D$75/'1a. Stedsspesifikk'!$D$139</f>
        <v>0</v>
      </c>
      <c r="F52" s="66">
        <f>'1a. Stedsspesifikk'!$D$85*0.000001*'1b. Kons. jord'!$D52*Stoff!O50*'1a. Stedsspesifikk'!$D$87/'1a. Stedsspesifikk'!$D$139</f>
        <v>0</v>
      </c>
      <c r="G52" s="66">
        <f>'1a. Stedsspesifikk'!$D$93*0.000001*'1b. Kons. jord'!$D52*'1a. Stedsspesifikk'!$D$94*'1a. Stedsspesifikk'!$D$96*'1a. Stedsspesifikk'!$D$98/'1a. Stedsspesifikk'!$D$139</f>
        <v>0</v>
      </c>
      <c r="H52" s="66" t="e">
        <f>IF(Stoff!D50="i.r.","",'Gass transport'!$P50*1000*'1a. Stedsspesifikk'!$D$104*'1a. Stedsspesifikk'!$D$106/'1a. Stedsspesifikk'!$D$139)</f>
        <v>#VALUE!</v>
      </c>
      <c r="I52" s="66" t="e">
        <f>'Vann transport'!$C50*'1a. Stedsspesifikk'!$D$112*'1a. Stedsspesifikk'!$D$114/'1a. Stedsspesifikk'!$D$139</f>
        <v>#VALUE!</v>
      </c>
      <c r="J52" s="66" t="str">
        <f>IF('Opptak i organismer'!$F50="","",'Opptak i organismer'!$F50*'1a. Stedsspesifikk'!$D$119*'1a. Stedsspesifikk'!$D$122*'1a. Stedsspesifikk'!$D$121/'1a. Stedsspesifikk'!$D$139)</f>
        <v/>
      </c>
      <c r="K52" s="220" t="e">
        <f>'Opptak i organismer'!$K50*'1a. Stedsspesifikk'!$D$129*'1a. Stedsspesifikk'!$D$132*'1a. Stedsspesifikk'!$D$131/'1a. Stedsspesifikk'!$D$139</f>
        <v>#VALUE!</v>
      </c>
      <c r="L52" s="66" t="e">
        <f t="shared" si="1"/>
        <v>#VALUE!</v>
      </c>
      <c r="M52" s="66">
        <f>'1a. Stedsspesifikk'!$D$73*0.000001*'1b. Kons. jord'!$E52*'1a. Stedsspesifikk'!$D$75/'1a. Stedsspesifikk'!$D$139</f>
        <v>0</v>
      </c>
      <c r="N52" s="66">
        <f>'1a. Stedsspesifikk'!$D$85*0.000001*'1b. Kons. jord'!$E52*Stoff!O50*'1a. Stedsspesifikk'!$D$87/'1a. Stedsspesifikk'!$D$139</f>
        <v>0</v>
      </c>
      <c r="O52" s="66">
        <f>'1a. Stedsspesifikk'!$D$93*0.000001*'1b. Kons. jord'!$E52*'1a. Stedsspesifikk'!$D$94*'1a. Stedsspesifikk'!$D$96*'1a. Stedsspesifikk'!$D$98/'1a. Stedsspesifikk'!$D$139</f>
        <v>0</v>
      </c>
      <c r="P52" s="66" t="e">
        <f>IF(Stoff!D50="i.r.","",'Gass transport'!$R50*1000*'1a. Stedsspesifikk'!$D$104*'1a. Stedsspesifikk'!$D$106/'1a. Stedsspesifikk'!$D$139)</f>
        <v>#VALUE!</v>
      </c>
      <c r="Q52" s="66" t="e">
        <f>'Vann transport'!$E50*'1a. Stedsspesifikk'!$D$112*'1a. Stedsspesifikk'!$D$114/'1a. Stedsspesifikk'!$D$139</f>
        <v>#VALUE!</v>
      </c>
      <c r="R52" s="66" t="str">
        <f>IF('Opptak i organismer'!$H50="","",'Opptak i organismer'!$H50*'1a. Stedsspesifikk'!$D$119*'1a. Stedsspesifikk'!$D$122*'1a. Stedsspesifikk'!$D$121/'1a. Stedsspesifikk'!$D$139)</f>
        <v/>
      </c>
      <c r="S52" s="220" t="e">
        <f>'Opptak i organismer'!$M50*'1a. Stedsspesifikk'!$D$129*'1a. Stedsspesifikk'!$D$132*'1a. Stedsspesifikk'!$D$131/'1a. Stedsspesifikk'!$D$139</f>
        <v>#VALUE!</v>
      </c>
      <c r="T52" s="57"/>
      <c r="U52" s="57"/>
      <c r="V52" s="57"/>
      <c r="W52" s="57"/>
      <c r="X52" s="57"/>
      <c r="Y52" s="57"/>
      <c r="Z52" s="57"/>
      <c r="AA52" s="57"/>
      <c r="AB52" s="57"/>
      <c r="AC52" s="57"/>
      <c r="AD52" s="57"/>
      <c r="AE52" s="57"/>
      <c r="AF52" s="57"/>
      <c r="AG52" s="57"/>
      <c r="AH52" s="57"/>
      <c r="AI52" s="57"/>
    </row>
    <row r="53" spans="1:35" x14ac:dyDescent="0.2">
      <c r="A53" s="64" t="str">
        <f>IF('1b. Kons. jord'!C53&gt;0,"x","")</f>
        <v/>
      </c>
      <c r="B53" s="229" t="str">
        <f>IF(Stoff!$B51=0,"-",Stoff!$B51)</f>
        <v>Indeno(1,2,3-cd)pyren</v>
      </c>
      <c r="C53" s="230">
        <f>IF(Stoff!K51&gt;0,Stoff!K51,"")</f>
        <v>5.0000000000000001E-3</v>
      </c>
      <c r="D53" s="219" t="e">
        <f t="shared" si="0"/>
        <v>#VALUE!</v>
      </c>
      <c r="E53" s="66">
        <f>'1a. Stedsspesifikk'!$D$73*0.000001*'1b. Kons. jord'!$D53*'1a. Stedsspesifikk'!$D$75/'1a. Stedsspesifikk'!$D$139</f>
        <v>0</v>
      </c>
      <c r="F53" s="66">
        <f>'1a. Stedsspesifikk'!$D$85*0.000001*'1b. Kons. jord'!$D53*Stoff!O51*'1a. Stedsspesifikk'!$D$87/'1a. Stedsspesifikk'!$D$139</f>
        <v>0</v>
      </c>
      <c r="G53" s="66">
        <f>'1a. Stedsspesifikk'!$D$93*0.000001*'1b. Kons. jord'!$D53*'1a. Stedsspesifikk'!$D$94*'1a. Stedsspesifikk'!$D$96*'1a. Stedsspesifikk'!$D$98/'1a. Stedsspesifikk'!$D$139</f>
        <v>0</v>
      </c>
      <c r="H53" s="66" t="e">
        <f>IF(Stoff!D51="i.r.","",'Gass transport'!$P51*1000*'1a. Stedsspesifikk'!$D$104*'1a. Stedsspesifikk'!$D$106/'1a. Stedsspesifikk'!$D$139)</f>
        <v>#VALUE!</v>
      </c>
      <c r="I53" s="66" t="e">
        <f>'Vann transport'!$C51*'1a. Stedsspesifikk'!$D$112*'1a. Stedsspesifikk'!$D$114/'1a. Stedsspesifikk'!$D$139</f>
        <v>#VALUE!</v>
      </c>
      <c r="J53" s="66" t="str">
        <f>IF('Opptak i organismer'!$F51="","",'Opptak i organismer'!$F51*'1a. Stedsspesifikk'!$D$119*'1a. Stedsspesifikk'!$D$122*'1a. Stedsspesifikk'!$D$121/'1a. Stedsspesifikk'!$D$139)</f>
        <v/>
      </c>
      <c r="K53" s="220" t="e">
        <f>'Opptak i organismer'!$K51*'1a. Stedsspesifikk'!$D$129*'1a. Stedsspesifikk'!$D$132*'1a. Stedsspesifikk'!$D$131/'1a. Stedsspesifikk'!$D$139</f>
        <v>#VALUE!</v>
      </c>
      <c r="L53" s="66" t="e">
        <f t="shared" si="1"/>
        <v>#VALUE!</v>
      </c>
      <c r="M53" s="66">
        <f>'1a. Stedsspesifikk'!$D$73*0.000001*'1b. Kons. jord'!$E53*'1a. Stedsspesifikk'!$D$75/'1a. Stedsspesifikk'!$D$139</f>
        <v>0</v>
      </c>
      <c r="N53" s="66">
        <f>'1a. Stedsspesifikk'!$D$85*0.000001*'1b. Kons. jord'!$E53*Stoff!O51*'1a. Stedsspesifikk'!$D$87/'1a. Stedsspesifikk'!$D$139</f>
        <v>0</v>
      </c>
      <c r="O53" s="66">
        <f>'1a. Stedsspesifikk'!$D$93*0.000001*'1b. Kons. jord'!$E53*'1a. Stedsspesifikk'!$D$94*'1a. Stedsspesifikk'!$D$96*'1a. Stedsspesifikk'!$D$98/'1a. Stedsspesifikk'!$D$139</f>
        <v>0</v>
      </c>
      <c r="P53" s="66" t="e">
        <f>IF(Stoff!D51="i.r.","",'Gass transport'!$R51*1000*'1a. Stedsspesifikk'!$D$104*'1a. Stedsspesifikk'!$D$106/'1a. Stedsspesifikk'!$D$139)</f>
        <v>#VALUE!</v>
      </c>
      <c r="Q53" s="66" t="e">
        <f>'Vann transport'!$E51*'1a. Stedsspesifikk'!$D$112*'1a. Stedsspesifikk'!$D$114/'1a. Stedsspesifikk'!$D$139</f>
        <v>#VALUE!</v>
      </c>
      <c r="R53" s="66" t="str">
        <f>IF('Opptak i organismer'!$H51="","",'Opptak i organismer'!$H51*'1a. Stedsspesifikk'!$D$119*'1a. Stedsspesifikk'!$D$122*'1a. Stedsspesifikk'!$D$121/'1a. Stedsspesifikk'!$D$139)</f>
        <v/>
      </c>
      <c r="S53" s="220" t="e">
        <f>'Opptak i organismer'!$M51*'1a. Stedsspesifikk'!$D$129*'1a. Stedsspesifikk'!$D$132*'1a. Stedsspesifikk'!$D$131/'1a. Stedsspesifikk'!$D$139</f>
        <v>#VALUE!</v>
      </c>
      <c r="T53" s="57"/>
      <c r="U53" s="57"/>
      <c r="V53" s="57"/>
      <c r="W53" s="57"/>
      <c r="X53" s="57"/>
      <c r="Y53" s="57"/>
      <c r="Z53" s="57"/>
      <c r="AA53" s="57"/>
      <c r="AB53" s="57"/>
      <c r="AC53" s="57"/>
      <c r="AD53" s="57"/>
      <c r="AE53" s="57"/>
      <c r="AF53" s="57"/>
      <c r="AG53" s="57"/>
      <c r="AH53" s="57"/>
      <c r="AI53" s="57"/>
    </row>
    <row r="54" spans="1:35" x14ac:dyDescent="0.2">
      <c r="A54" s="64" t="str">
        <f>IF('1b. Kons. jord'!C54&gt;0,"x","")</f>
        <v/>
      </c>
      <c r="B54" s="229" t="str">
        <f>IF(Stoff!$B52=0,"-",Stoff!$B52)</f>
        <v>Dibenzo(a,h)antracen</v>
      </c>
      <c r="C54" s="230">
        <f>IF(Stoff!K52&gt;0,Stoff!K52,"")</f>
        <v>5.0000000000000001E-4</v>
      </c>
      <c r="D54" s="219" t="e">
        <f t="shared" si="0"/>
        <v>#VALUE!</v>
      </c>
      <c r="E54" s="66">
        <f>'1a. Stedsspesifikk'!$D$73*0.000001*'1b. Kons. jord'!$D54*'1a. Stedsspesifikk'!$D$75/'1a. Stedsspesifikk'!$D$139</f>
        <v>0</v>
      </c>
      <c r="F54" s="66">
        <f>'1a. Stedsspesifikk'!$D$85*0.000001*'1b. Kons. jord'!$D54*Stoff!O52*'1a. Stedsspesifikk'!$D$87/'1a. Stedsspesifikk'!$D$139</f>
        <v>0</v>
      </c>
      <c r="G54" s="66">
        <f>'1a. Stedsspesifikk'!$D$93*0.000001*'1b. Kons. jord'!$D54*'1a. Stedsspesifikk'!$D$94*'1a. Stedsspesifikk'!$D$96*'1a. Stedsspesifikk'!$D$98/'1a. Stedsspesifikk'!$D$139</f>
        <v>0</v>
      </c>
      <c r="H54" s="66" t="e">
        <f>IF(Stoff!D52="i.r.","",'Gass transport'!$P52*1000*'1a. Stedsspesifikk'!$D$104*'1a. Stedsspesifikk'!$D$106/'1a. Stedsspesifikk'!$D$139)</f>
        <v>#VALUE!</v>
      </c>
      <c r="I54" s="66" t="e">
        <f>'Vann transport'!$C52*'1a. Stedsspesifikk'!$D$112*'1a. Stedsspesifikk'!$D$114/'1a. Stedsspesifikk'!$D$139</f>
        <v>#VALUE!</v>
      </c>
      <c r="J54" s="66" t="str">
        <f>IF('Opptak i organismer'!$F52="","",'Opptak i organismer'!$F52*'1a. Stedsspesifikk'!$D$119*'1a. Stedsspesifikk'!$D$122*'1a. Stedsspesifikk'!$D$121/'1a. Stedsspesifikk'!$D$139)</f>
        <v/>
      </c>
      <c r="K54" s="220" t="e">
        <f>'Opptak i organismer'!$K52*'1a. Stedsspesifikk'!$D$129*'1a. Stedsspesifikk'!$D$132*'1a. Stedsspesifikk'!$D$131/'1a. Stedsspesifikk'!$D$139</f>
        <v>#VALUE!</v>
      </c>
      <c r="L54" s="66" t="e">
        <f t="shared" si="1"/>
        <v>#VALUE!</v>
      </c>
      <c r="M54" s="66">
        <f>'1a. Stedsspesifikk'!$D$73*0.000001*'1b. Kons. jord'!$E54*'1a. Stedsspesifikk'!$D$75/'1a. Stedsspesifikk'!$D$139</f>
        <v>0</v>
      </c>
      <c r="N54" s="66">
        <f>'1a. Stedsspesifikk'!$D$85*0.000001*'1b. Kons. jord'!$E54*Stoff!O52*'1a. Stedsspesifikk'!$D$87/'1a. Stedsspesifikk'!$D$139</f>
        <v>0</v>
      </c>
      <c r="O54" s="66">
        <f>'1a. Stedsspesifikk'!$D$93*0.000001*'1b. Kons. jord'!$E54*'1a. Stedsspesifikk'!$D$94*'1a. Stedsspesifikk'!$D$96*'1a. Stedsspesifikk'!$D$98/'1a. Stedsspesifikk'!$D$139</f>
        <v>0</v>
      </c>
      <c r="P54" s="66" t="e">
        <f>IF(Stoff!D52="i.r.","",'Gass transport'!$R52*1000*'1a. Stedsspesifikk'!$D$104*'1a. Stedsspesifikk'!$D$106/'1a. Stedsspesifikk'!$D$139)</f>
        <v>#VALUE!</v>
      </c>
      <c r="Q54" s="66" t="e">
        <f>'Vann transport'!$E52*'1a. Stedsspesifikk'!$D$112*'1a. Stedsspesifikk'!$D$114/'1a. Stedsspesifikk'!$D$139</f>
        <v>#VALUE!</v>
      </c>
      <c r="R54" s="66" t="str">
        <f>IF('Opptak i organismer'!$H52="","",'Opptak i organismer'!$H52*'1a. Stedsspesifikk'!$D$119*'1a. Stedsspesifikk'!$D$122*'1a. Stedsspesifikk'!$D$121/'1a. Stedsspesifikk'!$D$139)</f>
        <v/>
      </c>
      <c r="S54" s="220" t="e">
        <f>'Opptak i organismer'!$M52*'1a. Stedsspesifikk'!$D$129*'1a. Stedsspesifikk'!$D$132*'1a. Stedsspesifikk'!$D$131/'1a. Stedsspesifikk'!$D$139</f>
        <v>#VALUE!</v>
      </c>
      <c r="T54" s="57"/>
      <c r="U54" s="57"/>
      <c r="V54" s="57"/>
      <c r="W54" s="57"/>
      <c r="X54" s="57"/>
      <c r="Y54" s="57"/>
      <c r="Z54" s="57"/>
      <c r="AA54" s="57"/>
      <c r="AB54" s="57"/>
      <c r="AC54" s="57"/>
      <c r="AD54" s="57"/>
      <c r="AE54" s="57"/>
      <c r="AF54" s="57"/>
      <c r="AG54" s="57"/>
      <c r="AH54" s="57"/>
      <c r="AI54" s="57"/>
    </row>
    <row r="55" spans="1:35" x14ac:dyDescent="0.2">
      <c r="A55" s="64" t="str">
        <f>IF('1b. Kons. jord'!C55&gt;0,"x","")</f>
        <v/>
      </c>
      <c r="B55" s="229" t="str">
        <f>IF(Stoff!$B53=0,"-",Stoff!$B53)</f>
        <v>Benzo(g,h,i)perylen</v>
      </c>
      <c r="C55" s="230">
        <f>IF(Stoff!K53&gt;0,Stoff!K53,"")</f>
        <v>0.03</v>
      </c>
      <c r="D55" s="219" t="e">
        <f t="shared" si="0"/>
        <v>#VALUE!</v>
      </c>
      <c r="E55" s="66">
        <f>'1a. Stedsspesifikk'!$D$73*0.000001*'1b. Kons. jord'!$D55*'1a. Stedsspesifikk'!$D$75/'1a. Stedsspesifikk'!$D$139</f>
        <v>0</v>
      </c>
      <c r="F55" s="66">
        <f>'1a. Stedsspesifikk'!$D$85*0.000001*'1b. Kons. jord'!$D55*Stoff!O53*'1a. Stedsspesifikk'!$D$87/'1a. Stedsspesifikk'!$D$139</f>
        <v>0</v>
      </c>
      <c r="G55" s="66">
        <f>'1a. Stedsspesifikk'!$D$93*0.000001*'1b. Kons. jord'!$D55*'1a. Stedsspesifikk'!$D$94*'1a. Stedsspesifikk'!$D$96*'1a. Stedsspesifikk'!$D$98/'1a. Stedsspesifikk'!$D$139</f>
        <v>0</v>
      </c>
      <c r="H55" s="66" t="e">
        <f>IF(Stoff!D53="i.r.","",'Gass transport'!$P53*1000*'1a. Stedsspesifikk'!$D$104*'1a. Stedsspesifikk'!$D$106/'1a. Stedsspesifikk'!$D$139)</f>
        <v>#VALUE!</v>
      </c>
      <c r="I55" s="66" t="e">
        <f>'Vann transport'!$C53*'1a. Stedsspesifikk'!$D$112*'1a. Stedsspesifikk'!$D$114/'1a. Stedsspesifikk'!$D$139</f>
        <v>#VALUE!</v>
      </c>
      <c r="J55" s="66" t="str">
        <f>IF('Opptak i organismer'!$F53="","",'Opptak i organismer'!$F53*'1a. Stedsspesifikk'!$D$119*'1a. Stedsspesifikk'!$D$122*'1a. Stedsspesifikk'!$D$121/'1a. Stedsspesifikk'!$D$139)</f>
        <v/>
      </c>
      <c r="K55" s="220" t="e">
        <f>'Opptak i organismer'!$K53*'1a. Stedsspesifikk'!$D$129*'1a. Stedsspesifikk'!$D$132*'1a. Stedsspesifikk'!$D$131/'1a. Stedsspesifikk'!$D$139</f>
        <v>#VALUE!</v>
      </c>
      <c r="L55" s="66" t="e">
        <f t="shared" si="1"/>
        <v>#VALUE!</v>
      </c>
      <c r="M55" s="66">
        <f>'1a. Stedsspesifikk'!$D$73*0.000001*'1b. Kons. jord'!$E55*'1a. Stedsspesifikk'!$D$75/'1a. Stedsspesifikk'!$D$139</f>
        <v>0</v>
      </c>
      <c r="N55" s="66">
        <f>'1a. Stedsspesifikk'!$D$85*0.000001*'1b. Kons. jord'!$E55*Stoff!O53*'1a. Stedsspesifikk'!$D$87/'1a. Stedsspesifikk'!$D$139</f>
        <v>0</v>
      </c>
      <c r="O55" s="66">
        <f>'1a. Stedsspesifikk'!$D$93*0.000001*'1b. Kons. jord'!$E55*'1a. Stedsspesifikk'!$D$94*'1a. Stedsspesifikk'!$D$96*'1a. Stedsspesifikk'!$D$98/'1a. Stedsspesifikk'!$D$139</f>
        <v>0</v>
      </c>
      <c r="P55" s="66" t="e">
        <f>IF(Stoff!D53="i.r.","",'Gass transport'!$R53*1000*'1a. Stedsspesifikk'!$D$104*'1a. Stedsspesifikk'!$D$106/'1a. Stedsspesifikk'!$D$139)</f>
        <v>#VALUE!</v>
      </c>
      <c r="Q55" s="66" t="e">
        <f>'Vann transport'!$E53*'1a. Stedsspesifikk'!$D$112*'1a. Stedsspesifikk'!$D$114/'1a. Stedsspesifikk'!$D$139</f>
        <v>#VALUE!</v>
      </c>
      <c r="R55" s="66" t="str">
        <f>IF('Opptak i organismer'!$H53="","",'Opptak i organismer'!$H53*'1a. Stedsspesifikk'!$D$119*'1a. Stedsspesifikk'!$D$122*'1a. Stedsspesifikk'!$D$121/'1a. Stedsspesifikk'!$D$139)</f>
        <v/>
      </c>
      <c r="S55" s="220" t="e">
        <f>'Opptak i organismer'!$M53*'1a. Stedsspesifikk'!$D$129*'1a. Stedsspesifikk'!$D$132*'1a. Stedsspesifikk'!$D$131/'1a. Stedsspesifikk'!$D$139</f>
        <v>#VALUE!</v>
      </c>
      <c r="T55" s="57"/>
      <c r="U55" s="57"/>
      <c r="V55" s="57"/>
      <c r="W55" s="57"/>
      <c r="X55" s="57"/>
      <c r="Y55" s="57"/>
      <c r="Z55" s="57"/>
      <c r="AA55" s="57"/>
      <c r="AB55" s="57"/>
      <c r="AC55" s="57"/>
      <c r="AD55" s="57"/>
      <c r="AE55" s="57"/>
      <c r="AF55" s="57"/>
      <c r="AG55" s="57"/>
      <c r="AH55" s="57"/>
      <c r="AI55" s="57"/>
    </row>
    <row r="56" spans="1:35" x14ac:dyDescent="0.2">
      <c r="A56" s="64" t="str">
        <f>IF('1b. Kons. jord'!C56&gt;0,"x","")</f>
        <v/>
      </c>
      <c r="B56" s="229" t="str">
        <f>IF(Stoff!$B54=0,"-",Stoff!$B54)</f>
        <v>Bensen</v>
      </c>
      <c r="C56" s="230">
        <f>IF(Stoff!K54&gt;0,Stoff!K54,"")</f>
        <v>7.0000000000000001E-3</v>
      </c>
      <c r="D56" s="219" t="e">
        <f t="shared" si="0"/>
        <v>#VALUE!</v>
      </c>
      <c r="E56" s="66">
        <f>'1a. Stedsspesifikk'!$D$73*0.000001*'1b. Kons. jord'!$D56*'1a. Stedsspesifikk'!$D$75/'1a. Stedsspesifikk'!$D$139</f>
        <v>0</v>
      </c>
      <c r="F56" s="66">
        <f>'1a. Stedsspesifikk'!$D$85*0.000001*'1b. Kons. jord'!$D56*Stoff!O54*'1a. Stedsspesifikk'!$D$87/'1a. Stedsspesifikk'!$D$139</f>
        <v>0</v>
      </c>
      <c r="G56" s="66">
        <f>'1a. Stedsspesifikk'!$D$93*0.000001*'1b. Kons. jord'!$D56*'1a. Stedsspesifikk'!$D$94*'1a. Stedsspesifikk'!$D$96*'1a. Stedsspesifikk'!$D$98/'1a. Stedsspesifikk'!$D$139</f>
        <v>0</v>
      </c>
      <c r="H56" s="66" t="e">
        <f>IF(Stoff!D54="i.r.","",'Gass transport'!$P54*1000*'1a. Stedsspesifikk'!$D$104*'1a. Stedsspesifikk'!$D$106/'1a. Stedsspesifikk'!$D$139)</f>
        <v>#VALUE!</v>
      </c>
      <c r="I56" s="66" t="e">
        <f>'Vann transport'!$C54*'1a. Stedsspesifikk'!$D$112*'1a. Stedsspesifikk'!$D$114/'1a. Stedsspesifikk'!$D$139</f>
        <v>#VALUE!</v>
      </c>
      <c r="J56" s="66" t="str">
        <f>IF('Opptak i organismer'!$F54="","",'Opptak i organismer'!$F54*'1a. Stedsspesifikk'!$D$119*'1a. Stedsspesifikk'!$D$122*'1a. Stedsspesifikk'!$D$121/'1a. Stedsspesifikk'!$D$139)</f>
        <v/>
      </c>
      <c r="K56" s="220" t="e">
        <f>'Opptak i organismer'!$K54*'1a. Stedsspesifikk'!$D$129*'1a. Stedsspesifikk'!$D$132*'1a. Stedsspesifikk'!$D$131/'1a. Stedsspesifikk'!$D$139</f>
        <v>#VALUE!</v>
      </c>
      <c r="L56" s="66" t="e">
        <f t="shared" si="1"/>
        <v>#VALUE!</v>
      </c>
      <c r="M56" s="66">
        <f>'1a. Stedsspesifikk'!$D$73*0.000001*'1b. Kons. jord'!$E56*'1a. Stedsspesifikk'!$D$75/'1a. Stedsspesifikk'!$D$139</f>
        <v>0</v>
      </c>
      <c r="N56" s="66">
        <f>'1a. Stedsspesifikk'!$D$85*0.000001*'1b. Kons. jord'!$E56*Stoff!O54*'1a. Stedsspesifikk'!$D$87/'1a. Stedsspesifikk'!$D$139</f>
        <v>0</v>
      </c>
      <c r="O56" s="66">
        <f>'1a. Stedsspesifikk'!$D$93*0.000001*'1b. Kons. jord'!$E56*'1a. Stedsspesifikk'!$D$94*'1a. Stedsspesifikk'!$D$96*'1a. Stedsspesifikk'!$D$98/'1a. Stedsspesifikk'!$D$139</f>
        <v>0</v>
      </c>
      <c r="P56" s="66" t="e">
        <f>IF(Stoff!D54="i.r.","",'Gass transport'!$R54*1000*'1a. Stedsspesifikk'!$D$104*'1a. Stedsspesifikk'!$D$106/'1a. Stedsspesifikk'!$D$139)</f>
        <v>#VALUE!</v>
      </c>
      <c r="Q56" s="66" t="e">
        <f>'Vann transport'!$E54*'1a. Stedsspesifikk'!$D$112*'1a. Stedsspesifikk'!$D$114/'1a. Stedsspesifikk'!$D$139</f>
        <v>#VALUE!</v>
      </c>
      <c r="R56" s="66" t="str">
        <f>IF('Opptak i organismer'!$H54="","",'Opptak i organismer'!$H54*'1a. Stedsspesifikk'!$D$119*'1a. Stedsspesifikk'!$D$122*'1a. Stedsspesifikk'!$D$121/'1a. Stedsspesifikk'!$D$139)</f>
        <v/>
      </c>
      <c r="S56" s="220" t="e">
        <f>'Opptak i organismer'!$M54*'1a. Stedsspesifikk'!$D$129*'1a. Stedsspesifikk'!$D$132*'1a. Stedsspesifikk'!$D$131/'1a. Stedsspesifikk'!$D$139</f>
        <v>#VALUE!</v>
      </c>
      <c r="T56" s="57"/>
      <c r="U56" s="57"/>
      <c r="V56" s="57"/>
      <c r="W56" s="57"/>
      <c r="X56" s="57"/>
      <c r="Y56" s="57"/>
      <c r="Z56" s="57"/>
      <c r="AA56" s="57"/>
      <c r="AB56" s="57"/>
      <c r="AC56" s="57"/>
      <c r="AD56" s="57"/>
      <c r="AE56" s="57"/>
      <c r="AF56" s="57"/>
      <c r="AG56" s="57"/>
      <c r="AH56" s="57"/>
      <c r="AI56" s="57"/>
    </row>
    <row r="57" spans="1:35" x14ac:dyDescent="0.2">
      <c r="A57" s="64" t="str">
        <f>IF('1b. Kons. jord'!C57&gt;0,"x","")</f>
        <v/>
      </c>
      <c r="B57" s="229" t="str">
        <f>IF(Stoff!$B55=0,"-",Stoff!$B55)</f>
        <v>Toluen</v>
      </c>
      <c r="C57" s="230">
        <f>IF(Stoff!K55&gt;0,Stoff!K55,"")</f>
        <v>0.223</v>
      </c>
      <c r="D57" s="219" t="e">
        <f t="shared" si="0"/>
        <v>#VALUE!</v>
      </c>
      <c r="E57" s="66">
        <f>'1a. Stedsspesifikk'!$D$73*0.000001*'1b. Kons. jord'!$D57*'1a. Stedsspesifikk'!$D$75/'1a. Stedsspesifikk'!$D$139</f>
        <v>0</v>
      </c>
      <c r="F57" s="66">
        <f>'1a. Stedsspesifikk'!$D$85*0.000001*'1b. Kons. jord'!$D57*Stoff!O55*'1a. Stedsspesifikk'!$D$87/'1a. Stedsspesifikk'!$D$139</f>
        <v>0</v>
      </c>
      <c r="G57" s="66">
        <f>'1a. Stedsspesifikk'!$D$93*0.000001*'1b. Kons. jord'!$D57*'1a. Stedsspesifikk'!$D$94*'1a. Stedsspesifikk'!$D$96*'1a. Stedsspesifikk'!$D$98/'1a. Stedsspesifikk'!$D$139</f>
        <v>0</v>
      </c>
      <c r="H57" s="66" t="e">
        <f>IF(Stoff!D55="i.r.","",'Gass transport'!$P55*1000*'1a. Stedsspesifikk'!$D$104*'1a. Stedsspesifikk'!$D$106/'1a. Stedsspesifikk'!$D$139)</f>
        <v>#VALUE!</v>
      </c>
      <c r="I57" s="66" t="e">
        <f>'Vann transport'!$C55*'1a. Stedsspesifikk'!$D$112*'1a. Stedsspesifikk'!$D$114/'1a. Stedsspesifikk'!$D$139</f>
        <v>#VALUE!</v>
      </c>
      <c r="J57" s="66" t="str">
        <f>IF('Opptak i organismer'!$F55="","",'Opptak i organismer'!$F55*'1a. Stedsspesifikk'!$D$119*'1a. Stedsspesifikk'!$D$122*'1a. Stedsspesifikk'!$D$121/'1a. Stedsspesifikk'!$D$139)</f>
        <v/>
      </c>
      <c r="K57" s="220" t="e">
        <f>'Opptak i organismer'!$K55*'1a. Stedsspesifikk'!$D$129*'1a. Stedsspesifikk'!$D$132*'1a. Stedsspesifikk'!$D$131/'1a. Stedsspesifikk'!$D$139</f>
        <v>#VALUE!</v>
      </c>
      <c r="L57" s="66" t="e">
        <f t="shared" si="1"/>
        <v>#VALUE!</v>
      </c>
      <c r="M57" s="66">
        <f>'1a. Stedsspesifikk'!$D$73*0.000001*'1b. Kons. jord'!$E57*'1a. Stedsspesifikk'!$D$75/'1a. Stedsspesifikk'!$D$139</f>
        <v>0</v>
      </c>
      <c r="N57" s="66">
        <f>'1a. Stedsspesifikk'!$D$85*0.000001*'1b. Kons. jord'!$E57*Stoff!O55*'1a. Stedsspesifikk'!$D$87/'1a. Stedsspesifikk'!$D$139</f>
        <v>0</v>
      </c>
      <c r="O57" s="66">
        <f>'1a. Stedsspesifikk'!$D$93*0.000001*'1b. Kons. jord'!$E57*'1a. Stedsspesifikk'!$D$94*'1a. Stedsspesifikk'!$D$96*'1a. Stedsspesifikk'!$D$98/'1a. Stedsspesifikk'!$D$139</f>
        <v>0</v>
      </c>
      <c r="P57" s="66" t="e">
        <f>IF(Stoff!D55="i.r.","",'Gass transport'!$R55*1000*'1a. Stedsspesifikk'!$D$104*'1a. Stedsspesifikk'!$D$106/'1a. Stedsspesifikk'!$D$139)</f>
        <v>#VALUE!</v>
      </c>
      <c r="Q57" s="66" t="e">
        <f>'Vann transport'!$E55*'1a. Stedsspesifikk'!$D$112*'1a. Stedsspesifikk'!$D$114/'1a. Stedsspesifikk'!$D$139</f>
        <v>#VALUE!</v>
      </c>
      <c r="R57" s="66" t="str">
        <f>IF('Opptak i organismer'!$H55="","",'Opptak i organismer'!$H55*'1a. Stedsspesifikk'!$D$119*'1a. Stedsspesifikk'!$D$122*'1a. Stedsspesifikk'!$D$121/'1a. Stedsspesifikk'!$D$139)</f>
        <v/>
      </c>
      <c r="S57" s="220" t="e">
        <f>'Opptak i organismer'!$M55*'1a. Stedsspesifikk'!$D$129*'1a. Stedsspesifikk'!$D$132*'1a. Stedsspesifikk'!$D$131/'1a. Stedsspesifikk'!$D$139</f>
        <v>#VALUE!</v>
      </c>
      <c r="T57" s="57"/>
      <c r="U57" s="57"/>
      <c r="V57" s="57"/>
      <c r="W57" s="57"/>
      <c r="X57" s="57"/>
      <c r="Y57" s="57"/>
      <c r="Z57" s="57"/>
      <c r="AA57" s="57"/>
      <c r="AB57" s="57"/>
      <c r="AC57" s="57"/>
      <c r="AD57" s="57"/>
      <c r="AE57" s="57"/>
      <c r="AF57" s="57"/>
      <c r="AG57" s="57"/>
      <c r="AH57" s="57"/>
      <c r="AI57" s="57"/>
    </row>
    <row r="58" spans="1:35" x14ac:dyDescent="0.2">
      <c r="A58" s="64" t="str">
        <f>IF('1b. Kons. jord'!C58&gt;0,"x","")</f>
        <v/>
      </c>
      <c r="B58" s="229" t="str">
        <f>IF(Stoff!$B56=0,"-",Stoff!$B56)</f>
        <v>Etylbensen</v>
      </c>
      <c r="C58" s="230">
        <f>IF(Stoff!K56&gt;0,Stoff!K56,"")</f>
        <v>0.1</v>
      </c>
      <c r="D58" s="219" t="e">
        <f t="shared" si="0"/>
        <v>#VALUE!</v>
      </c>
      <c r="E58" s="66">
        <f>'1a. Stedsspesifikk'!$D$73*0.000001*'1b. Kons. jord'!$D58*'1a. Stedsspesifikk'!$D$75/'1a. Stedsspesifikk'!$D$139</f>
        <v>0</v>
      </c>
      <c r="F58" s="66">
        <f>'1a. Stedsspesifikk'!$D$85*0.000001*'1b. Kons. jord'!$D58*Stoff!O56*'1a. Stedsspesifikk'!$D$87/'1a. Stedsspesifikk'!$D$139</f>
        <v>0</v>
      </c>
      <c r="G58" s="66">
        <f>'1a. Stedsspesifikk'!$D$93*0.000001*'1b. Kons. jord'!$D58*'1a. Stedsspesifikk'!$D$94*'1a. Stedsspesifikk'!$D$96*'1a. Stedsspesifikk'!$D$98/'1a. Stedsspesifikk'!$D$139</f>
        <v>0</v>
      </c>
      <c r="H58" s="66" t="e">
        <f>IF(Stoff!D56="i.r.","",'Gass transport'!$P56*1000*'1a. Stedsspesifikk'!$D$104*'1a. Stedsspesifikk'!$D$106/'1a. Stedsspesifikk'!$D$139)</f>
        <v>#VALUE!</v>
      </c>
      <c r="I58" s="66" t="e">
        <f>'Vann transport'!$C56*'1a. Stedsspesifikk'!$D$112*'1a. Stedsspesifikk'!$D$114/'1a. Stedsspesifikk'!$D$139</f>
        <v>#VALUE!</v>
      </c>
      <c r="J58" s="66" t="str">
        <f>IF('Opptak i organismer'!$F56="","",'Opptak i organismer'!$F56*'1a. Stedsspesifikk'!$D$119*'1a. Stedsspesifikk'!$D$122*'1a. Stedsspesifikk'!$D$121/'1a. Stedsspesifikk'!$D$139)</f>
        <v/>
      </c>
      <c r="K58" s="220" t="e">
        <f>'Opptak i organismer'!$K56*'1a. Stedsspesifikk'!$D$129*'1a. Stedsspesifikk'!$D$132*'1a. Stedsspesifikk'!$D$131/'1a. Stedsspesifikk'!$D$139</f>
        <v>#VALUE!</v>
      </c>
      <c r="L58" s="66" t="e">
        <f t="shared" si="1"/>
        <v>#VALUE!</v>
      </c>
      <c r="M58" s="66">
        <f>'1a. Stedsspesifikk'!$D$73*0.000001*'1b. Kons. jord'!$E58*'1a. Stedsspesifikk'!$D$75/'1a. Stedsspesifikk'!$D$139</f>
        <v>0</v>
      </c>
      <c r="N58" s="66">
        <f>'1a. Stedsspesifikk'!$D$85*0.000001*'1b. Kons. jord'!$E58*Stoff!O56*'1a. Stedsspesifikk'!$D$87/'1a. Stedsspesifikk'!$D$139</f>
        <v>0</v>
      </c>
      <c r="O58" s="66">
        <f>'1a. Stedsspesifikk'!$D$93*0.000001*'1b. Kons. jord'!$E58*'1a. Stedsspesifikk'!$D$94*'1a. Stedsspesifikk'!$D$96*'1a. Stedsspesifikk'!$D$98/'1a. Stedsspesifikk'!$D$139</f>
        <v>0</v>
      </c>
      <c r="P58" s="66" t="e">
        <f>IF(Stoff!D56="i.r.","",'Gass transport'!$R56*1000*'1a. Stedsspesifikk'!$D$104*'1a. Stedsspesifikk'!$D$106/'1a. Stedsspesifikk'!$D$139)</f>
        <v>#VALUE!</v>
      </c>
      <c r="Q58" s="66" t="e">
        <f>'Vann transport'!$E56*'1a. Stedsspesifikk'!$D$112*'1a. Stedsspesifikk'!$D$114/'1a. Stedsspesifikk'!$D$139</f>
        <v>#VALUE!</v>
      </c>
      <c r="R58" s="66" t="str">
        <f>IF('Opptak i organismer'!$H56="","",'Opptak i organismer'!$H56*'1a. Stedsspesifikk'!$D$119*'1a. Stedsspesifikk'!$D$122*'1a. Stedsspesifikk'!$D$121/'1a. Stedsspesifikk'!$D$139)</f>
        <v/>
      </c>
      <c r="S58" s="220" t="e">
        <f>'Opptak i organismer'!$M56*'1a. Stedsspesifikk'!$D$129*'1a. Stedsspesifikk'!$D$132*'1a. Stedsspesifikk'!$D$131/'1a. Stedsspesifikk'!$D$139</f>
        <v>#VALUE!</v>
      </c>
      <c r="T58" s="57"/>
      <c r="U58" s="57"/>
      <c r="V58" s="57"/>
      <c r="W58" s="57"/>
      <c r="X58" s="57"/>
      <c r="Y58" s="57"/>
      <c r="Z58" s="57"/>
      <c r="AA58" s="57"/>
      <c r="AB58" s="57"/>
      <c r="AC58" s="57"/>
      <c r="AD58" s="57"/>
      <c r="AE58" s="57"/>
      <c r="AF58" s="57"/>
      <c r="AG58" s="57"/>
      <c r="AH58" s="57"/>
      <c r="AI58" s="57"/>
    </row>
    <row r="59" spans="1:35" x14ac:dyDescent="0.2">
      <c r="A59" s="64" t="str">
        <f>IF('1b. Kons. jord'!C59&gt;0,"x","")</f>
        <v/>
      </c>
      <c r="B59" s="229" t="str">
        <f>IF(Stoff!$B57=0,"-",Stoff!$B57)</f>
        <v>Xylen</v>
      </c>
      <c r="C59" s="230">
        <f>IF(Stoff!K57&gt;0,Stoff!K57,"")</f>
        <v>0.15</v>
      </c>
      <c r="D59" s="219" t="e">
        <f t="shared" si="0"/>
        <v>#VALUE!</v>
      </c>
      <c r="E59" s="66">
        <f>'1a. Stedsspesifikk'!$D$73*0.000001*'1b. Kons. jord'!$D59*'1a. Stedsspesifikk'!$D$75/'1a. Stedsspesifikk'!$D$139</f>
        <v>0</v>
      </c>
      <c r="F59" s="66">
        <f>'1a. Stedsspesifikk'!$D$85*0.000001*'1b. Kons. jord'!$D59*Stoff!O57*'1a. Stedsspesifikk'!$D$87/'1a. Stedsspesifikk'!$D$139</f>
        <v>0</v>
      </c>
      <c r="G59" s="66">
        <f>'1a. Stedsspesifikk'!$D$93*0.000001*'1b. Kons. jord'!$D59*'1a. Stedsspesifikk'!$D$94*'1a. Stedsspesifikk'!$D$96*'1a. Stedsspesifikk'!$D$98/'1a. Stedsspesifikk'!$D$139</f>
        <v>0</v>
      </c>
      <c r="H59" s="66" t="e">
        <f>IF(Stoff!D57="i.r.","",'Gass transport'!$P57*1000*'1a. Stedsspesifikk'!$D$104*'1a. Stedsspesifikk'!$D$106/'1a. Stedsspesifikk'!$D$139)</f>
        <v>#VALUE!</v>
      </c>
      <c r="I59" s="66" t="e">
        <f>'Vann transport'!$C57*'1a. Stedsspesifikk'!$D$112*'1a. Stedsspesifikk'!$D$114/'1a. Stedsspesifikk'!$D$139</f>
        <v>#VALUE!</v>
      </c>
      <c r="J59" s="66" t="str">
        <f>IF('Opptak i organismer'!$F57="","",'Opptak i organismer'!$F57*'1a. Stedsspesifikk'!$D$119*'1a. Stedsspesifikk'!$D$122*'1a. Stedsspesifikk'!$D$121/'1a. Stedsspesifikk'!$D$139)</f>
        <v/>
      </c>
      <c r="K59" s="220" t="e">
        <f>'Opptak i organismer'!$K57*'1a. Stedsspesifikk'!$D$129*'1a. Stedsspesifikk'!$D$132*'1a. Stedsspesifikk'!$D$131/'1a. Stedsspesifikk'!$D$139</f>
        <v>#VALUE!</v>
      </c>
      <c r="L59" s="66" t="e">
        <f t="shared" si="1"/>
        <v>#VALUE!</v>
      </c>
      <c r="M59" s="66">
        <f>'1a. Stedsspesifikk'!$D$73*0.000001*'1b. Kons. jord'!$E59*'1a. Stedsspesifikk'!$D$75/'1a. Stedsspesifikk'!$D$139</f>
        <v>0</v>
      </c>
      <c r="N59" s="66">
        <f>'1a. Stedsspesifikk'!$D$85*0.000001*'1b. Kons. jord'!$E59*Stoff!O57*'1a. Stedsspesifikk'!$D$87/'1a. Stedsspesifikk'!$D$139</f>
        <v>0</v>
      </c>
      <c r="O59" s="66">
        <f>'1a. Stedsspesifikk'!$D$93*0.000001*'1b. Kons. jord'!$E59*'1a. Stedsspesifikk'!$D$94*'1a. Stedsspesifikk'!$D$96*'1a. Stedsspesifikk'!$D$98/'1a. Stedsspesifikk'!$D$139</f>
        <v>0</v>
      </c>
      <c r="P59" s="66" t="e">
        <f>IF(Stoff!D57="i.r.","",'Gass transport'!$R57*1000*'1a. Stedsspesifikk'!$D$104*'1a. Stedsspesifikk'!$D$106/'1a. Stedsspesifikk'!$D$139)</f>
        <v>#VALUE!</v>
      </c>
      <c r="Q59" s="66" t="e">
        <f>'Vann transport'!$E57*'1a. Stedsspesifikk'!$D$112*'1a. Stedsspesifikk'!$D$114/'1a. Stedsspesifikk'!$D$139</f>
        <v>#VALUE!</v>
      </c>
      <c r="R59" s="66" t="str">
        <f>IF('Opptak i organismer'!$H57="","",'Opptak i organismer'!$H57*'1a. Stedsspesifikk'!$D$119*'1a. Stedsspesifikk'!$D$122*'1a. Stedsspesifikk'!$D$121/'1a. Stedsspesifikk'!$D$139)</f>
        <v/>
      </c>
      <c r="S59" s="220" t="e">
        <f>'Opptak i organismer'!$M57*'1a. Stedsspesifikk'!$D$129*'1a. Stedsspesifikk'!$D$132*'1a. Stedsspesifikk'!$D$131/'1a. Stedsspesifikk'!$D$139</f>
        <v>#VALUE!</v>
      </c>
      <c r="T59" s="57"/>
      <c r="U59" s="57"/>
      <c r="V59" s="57"/>
      <c r="W59" s="57"/>
      <c r="X59" s="57"/>
      <c r="Y59" s="57"/>
      <c r="Z59" s="57"/>
      <c r="AA59" s="57"/>
      <c r="AB59" s="57"/>
      <c r="AC59" s="57"/>
      <c r="AD59" s="57"/>
      <c r="AE59" s="57"/>
      <c r="AF59" s="57"/>
      <c r="AG59" s="57"/>
      <c r="AH59" s="57"/>
      <c r="AI59" s="57"/>
    </row>
    <row r="60" spans="1:35" x14ac:dyDescent="0.2">
      <c r="A60" s="64" t="str">
        <f>IF('1b. Kons. jord'!C60&gt;0,"x","")</f>
        <v/>
      </c>
      <c r="B60" s="229" t="str">
        <f>IF(Stoff!$B58=0,"-",Stoff!$B58)</f>
        <v>Alifater  C5-C6</v>
      </c>
      <c r="C60" s="230">
        <f>IF(Stoff!K58&gt;0,Stoff!K58,"")</f>
        <v>2</v>
      </c>
      <c r="D60" s="219" t="e">
        <f t="shared" si="0"/>
        <v>#VALUE!</v>
      </c>
      <c r="E60" s="66">
        <f>'1a. Stedsspesifikk'!$D$73*0.000001*'1b. Kons. jord'!$D60*'1a. Stedsspesifikk'!$D$75/'1a. Stedsspesifikk'!$D$139</f>
        <v>0</v>
      </c>
      <c r="F60" s="66">
        <f>'1a. Stedsspesifikk'!$D$85*0.000001*'1b. Kons. jord'!$D60*Stoff!O58*'1a. Stedsspesifikk'!$D$87/'1a. Stedsspesifikk'!$D$139</f>
        <v>0</v>
      </c>
      <c r="G60" s="66">
        <f>'1a. Stedsspesifikk'!$D$93*0.000001*'1b. Kons. jord'!$D60*'1a. Stedsspesifikk'!$D$94*'1a. Stedsspesifikk'!$D$96*'1a. Stedsspesifikk'!$D$98/'1a. Stedsspesifikk'!$D$139</f>
        <v>0</v>
      </c>
      <c r="H60" s="66" t="e">
        <f>IF(Stoff!D58="i.r.","",'Gass transport'!$P58*1000*'1a. Stedsspesifikk'!$D$104*'1a. Stedsspesifikk'!$D$106/'1a. Stedsspesifikk'!$D$139)</f>
        <v>#VALUE!</v>
      </c>
      <c r="I60" s="66" t="e">
        <f>'Vann transport'!$C58*'1a. Stedsspesifikk'!$D$112*'1a. Stedsspesifikk'!$D$114/'1a. Stedsspesifikk'!$D$139</f>
        <v>#VALUE!</v>
      </c>
      <c r="J60" s="66" t="str">
        <f>IF('Opptak i organismer'!$F58="","",'Opptak i organismer'!$F58*'1a. Stedsspesifikk'!$D$119*'1a. Stedsspesifikk'!$D$122*'1a. Stedsspesifikk'!$D$121/'1a. Stedsspesifikk'!$D$139)</f>
        <v/>
      </c>
      <c r="K60" s="220" t="e">
        <f>'Opptak i organismer'!$K58*'1a. Stedsspesifikk'!$D$129*'1a. Stedsspesifikk'!$D$132*'1a. Stedsspesifikk'!$D$131/'1a. Stedsspesifikk'!$D$139</f>
        <v>#VALUE!</v>
      </c>
      <c r="L60" s="66" t="e">
        <f t="shared" si="1"/>
        <v>#VALUE!</v>
      </c>
      <c r="M60" s="66">
        <f>'1a. Stedsspesifikk'!$D$73*0.000001*'1b. Kons. jord'!$E60*'1a. Stedsspesifikk'!$D$75/'1a. Stedsspesifikk'!$D$139</f>
        <v>0</v>
      </c>
      <c r="N60" s="66">
        <f>'1a. Stedsspesifikk'!$D$85*0.000001*'1b. Kons. jord'!$E60*Stoff!O58*'1a. Stedsspesifikk'!$D$87/'1a. Stedsspesifikk'!$D$139</f>
        <v>0</v>
      </c>
      <c r="O60" s="66">
        <f>'1a. Stedsspesifikk'!$D$93*0.000001*'1b. Kons. jord'!$E60*'1a. Stedsspesifikk'!$D$94*'1a. Stedsspesifikk'!$D$96*'1a. Stedsspesifikk'!$D$98/'1a. Stedsspesifikk'!$D$139</f>
        <v>0</v>
      </c>
      <c r="P60" s="66" t="e">
        <f>IF(Stoff!D58="i.r.","",'Gass transport'!$R58*1000*'1a. Stedsspesifikk'!$D$104*'1a. Stedsspesifikk'!$D$106/'1a. Stedsspesifikk'!$D$139)</f>
        <v>#VALUE!</v>
      </c>
      <c r="Q60" s="66" t="e">
        <f>'Vann transport'!$E58*'1a. Stedsspesifikk'!$D$112*'1a. Stedsspesifikk'!$D$114/'1a. Stedsspesifikk'!$D$139</f>
        <v>#VALUE!</v>
      </c>
      <c r="R60" s="66" t="str">
        <f>IF('Opptak i organismer'!$H58="","",'Opptak i organismer'!$H58*'1a. Stedsspesifikk'!$D$119*'1a. Stedsspesifikk'!$D$122*'1a. Stedsspesifikk'!$D$121/'1a. Stedsspesifikk'!$D$139)</f>
        <v/>
      </c>
      <c r="S60" s="220" t="e">
        <f>'Opptak i organismer'!$M58*'1a. Stedsspesifikk'!$D$129*'1a. Stedsspesifikk'!$D$132*'1a. Stedsspesifikk'!$D$131/'1a. Stedsspesifikk'!$D$139</f>
        <v>#VALUE!</v>
      </c>
      <c r="T60" s="57"/>
      <c r="U60" s="57"/>
      <c r="V60" s="57"/>
      <c r="W60" s="57"/>
      <c r="X60" s="57"/>
      <c r="Y60" s="57"/>
      <c r="Z60" s="57"/>
      <c r="AA60" s="57"/>
      <c r="AB60" s="57"/>
      <c r="AC60" s="57"/>
      <c r="AD60" s="57"/>
      <c r="AE60" s="57"/>
      <c r="AF60" s="57"/>
      <c r="AG60" s="57"/>
      <c r="AH60" s="57"/>
      <c r="AI60" s="57"/>
    </row>
    <row r="61" spans="1:35" x14ac:dyDescent="0.2">
      <c r="A61" s="64" t="str">
        <f>IF('1b. Kons. jord'!C61&gt;0,"x","")</f>
        <v/>
      </c>
      <c r="B61" s="229" t="str">
        <f>IF(Stoff!$B59=0,"-",Stoff!$B59)</f>
        <v>Alifater &gt; C6-C8</v>
      </c>
      <c r="C61" s="230">
        <f>IF(Stoff!K59&gt;0,Stoff!K59,"")</f>
        <v>2</v>
      </c>
      <c r="D61" s="219" t="e">
        <f t="shared" si="0"/>
        <v>#VALUE!</v>
      </c>
      <c r="E61" s="66">
        <f>'1a. Stedsspesifikk'!$D$73*0.000001*'1b. Kons. jord'!$D61*'1a. Stedsspesifikk'!$D$75/'1a. Stedsspesifikk'!$D$139</f>
        <v>0</v>
      </c>
      <c r="F61" s="66">
        <f>'1a. Stedsspesifikk'!$D$85*0.000001*'1b. Kons. jord'!$D61*Stoff!O59*'1a. Stedsspesifikk'!$D$87/'1a. Stedsspesifikk'!$D$139</f>
        <v>0</v>
      </c>
      <c r="G61" s="66">
        <f>'1a. Stedsspesifikk'!$D$93*0.000001*'1b. Kons. jord'!$D61*'1a. Stedsspesifikk'!$D$94*'1a. Stedsspesifikk'!$D$96*'1a. Stedsspesifikk'!$D$98/'1a. Stedsspesifikk'!$D$139</f>
        <v>0</v>
      </c>
      <c r="H61" s="66" t="e">
        <f>IF(Stoff!D59="i.r.","",'Gass transport'!$P59*1000*'1a. Stedsspesifikk'!$D$104*'1a. Stedsspesifikk'!$D$106/'1a. Stedsspesifikk'!$D$139)</f>
        <v>#VALUE!</v>
      </c>
      <c r="I61" s="66" t="e">
        <f>'Vann transport'!$C59*'1a. Stedsspesifikk'!$D$112*'1a. Stedsspesifikk'!$D$114/'1a. Stedsspesifikk'!$D$139</f>
        <v>#VALUE!</v>
      </c>
      <c r="J61" s="66" t="str">
        <f>IF('Opptak i organismer'!$F59="","",'Opptak i organismer'!$F59*'1a. Stedsspesifikk'!$D$119*'1a. Stedsspesifikk'!$D$122*'1a. Stedsspesifikk'!$D$121/'1a. Stedsspesifikk'!$D$139)</f>
        <v/>
      </c>
      <c r="K61" s="220" t="e">
        <f>'Opptak i organismer'!$K59*'1a. Stedsspesifikk'!$D$129*'1a. Stedsspesifikk'!$D$132*'1a. Stedsspesifikk'!$D$131/'1a. Stedsspesifikk'!$D$139</f>
        <v>#VALUE!</v>
      </c>
      <c r="L61" s="66" t="e">
        <f t="shared" si="1"/>
        <v>#VALUE!</v>
      </c>
      <c r="M61" s="66">
        <f>'1a. Stedsspesifikk'!$D$73*0.000001*'1b. Kons. jord'!$E61*'1a. Stedsspesifikk'!$D$75/'1a. Stedsspesifikk'!$D$139</f>
        <v>0</v>
      </c>
      <c r="N61" s="66">
        <f>'1a. Stedsspesifikk'!$D$85*0.000001*'1b. Kons. jord'!$E61*Stoff!O59*'1a. Stedsspesifikk'!$D$87/'1a. Stedsspesifikk'!$D$139</f>
        <v>0</v>
      </c>
      <c r="O61" s="66">
        <f>'1a. Stedsspesifikk'!$D$93*0.000001*'1b. Kons. jord'!$E61*'1a. Stedsspesifikk'!$D$94*'1a. Stedsspesifikk'!$D$96*'1a. Stedsspesifikk'!$D$98/'1a. Stedsspesifikk'!$D$139</f>
        <v>0</v>
      </c>
      <c r="P61" s="66" t="e">
        <f>IF(Stoff!D59="i.r.","",'Gass transport'!$R59*1000*'1a. Stedsspesifikk'!$D$104*'1a. Stedsspesifikk'!$D$106/'1a. Stedsspesifikk'!$D$139)</f>
        <v>#VALUE!</v>
      </c>
      <c r="Q61" s="66" t="e">
        <f>'Vann transport'!$E59*'1a. Stedsspesifikk'!$D$112*'1a. Stedsspesifikk'!$D$114/'1a. Stedsspesifikk'!$D$139</f>
        <v>#VALUE!</v>
      </c>
      <c r="R61" s="66" t="str">
        <f>IF('Opptak i organismer'!$H59="","",'Opptak i organismer'!$H59*'1a. Stedsspesifikk'!$D$119*'1a. Stedsspesifikk'!$D$122*'1a. Stedsspesifikk'!$D$121/'1a. Stedsspesifikk'!$D$139)</f>
        <v/>
      </c>
      <c r="S61" s="220" t="e">
        <f>'Opptak i organismer'!$M59*'1a. Stedsspesifikk'!$D$129*'1a. Stedsspesifikk'!$D$132*'1a. Stedsspesifikk'!$D$131/'1a. Stedsspesifikk'!$D$139</f>
        <v>#VALUE!</v>
      </c>
      <c r="T61" s="57"/>
      <c r="U61" s="57"/>
      <c r="V61" s="57"/>
      <c r="W61" s="57"/>
      <c r="X61" s="57"/>
      <c r="Y61" s="57"/>
      <c r="Z61" s="57"/>
      <c r="AA61" s="57"/>
      <c r="AB61" s="57"/>
      <c r="AC61" s="57"/>
      <c r="AD61" s="57"/>
      <c r="AE61" s="57"/>
      <c r="AF61" s="57"/>
      <c r="AG61" s="57"/>
      <c r="AH61" s="57"/>
      <c r="AI61" s="57"/>
    </row>
    <row r="62" spans="1:35" x14ac:dyDescent="0.2">
      <c r="A62" s="64" t="str">
        <f>IF('1b. Kons. jord'!C62&gt;0,"x","")</f>
        <v/>
      </c>
      <c r="B62" s="229" t="str">
        <f>IF(Stoff!$B60=0,"-",Stoff!$B60)</f>
        <v>Alifater &gt; C8-C10</v>
      </c>
      <c r="C62" s="230">
        <f>IF(Stoff!K60&gt;0,Stoff!K60,"")</f>
        <v>0.1</v>
      </c>
      <c r="D62" s="219" t="e">
        <f t="shared" si="0"/>
        <v>#VALUE!</v>
      </c>
      <c r="E62" s="66">
        <f>'1a. Stedsspesifikk'!$D$73*0.000001*'1b. Kons. jord'!$D62*'1a. Stedsspesifikk'!$D$75/'1a. Stedsspesifikk'!$D$139</f>
        <v>0</v>
      </c>
      <c r="F62" s="66">
        <f>'1a. Stedsspesifikk'!$D$85*0.000001*'1b. Kons. jord'!$D62*Stoff!O60*'1a. Stedsspesifikk'!$D$87/'1a. Stedsspesifikk'!$D$139</f>
        <v>0</v>
      </c>
      <c r="G62" s="66">
        <f>'1a. Stedsspesifikk'!$D$93*0.000001*'1b. Kons. jord'!$D62*'1a. Stedsspesifikk'!$D$94*'1a. Stedsspesifikk'!$D$96*'1a. Stedsspesifikk'!$D$98/'1a. Stedsspesifikk'!$D$139</f>
        <v>0</v>
      </c>
      <c r="H62" s="66" t="e">
        <f>IF(Stoff!D60="i.r.","",'Gass transport'!$P60*1000*'1a. Stedsspesifikk'!$D$104*'1a. Stedsspesifikk'!$D$106/'1a. Stedsspesifikk'!$D$139)</f>
        <v>#VALUE!</v>
      </c>
      <c r="I62" s="66" t="e">
        <f>'Vann transport'!$C60*'1a. Stedsspesifikk'!$D$112*'1a. Stedsspesifikk'!$D$114/'1a. Stedsspesifikk'!$D$139</f>
        <v>#VALUE!</v>
      </c>
      <c r="J62" s="66" t="str">
        <f>IF('Opptak i organismer'!$F60="","",'Opptak i organismer'!$F60*'1a. Stedsspesifikk'!$D$119*'1a. Stedsspesifikk'!$D$122*'1a. Stedsspesifikk'!$D$121/'1a. Stedsspesifikk'!$D$139)</f>
        <v/>
      </c>
      <c r="K62" s="220" t="e">
        <f>'Opptak i organismer'!$K60*'1a. Stedsspesifikk'!$D$129*'1a. Stedsspesifikk'!$D$132*'1a. Stedsspesifikk'!$D$131/'1a. Stedsspesifikk'!$D$139</f>
        <v>#VALUE!</v>
      </c>
      <c r="L62" s="66" t="e">
        <f t="shared" si="1"/>
        <v>#VALUE!</v>
      </c>
      <c r="M62" s="66">
        <f>'1a. Stedsspesifikk'!$D$73*0.000001*'1b. Kons. jord'!$E62*'1a. Stedsspesifikk'!$D$75/'1a. Stedsspesifikk'!$D$139</f>
        <v>0</v>
      </c>
      <c r="N62" s="66">
        <f>'1a. Stedsspesifikk'!$D$85*0.000001*'1b. Kons. jord'!$E62*Stoff!O60*'1a. Stedsspesifikk'!$D$87/'1a. Stedsspesifikk'!$D$139</f>
        <v>0</v>
      </c>
      <c r="O62" s="66">
        <f>'1a. Stedsspesifikk'!$D$93*0.000001*'1b. Kons. jord'!$E62*'1a. Stedsspesifikk'!$D$94*'1a. Stedsspesifikk'!$D$96*'1a. Stedsspesifikk'!$D$98/'1a. Stedsspesifikk'!$D$139</f>
        <v>0</v>
      </c>
      <c r="P62" s="66" t="e">
        <f>IF(Stoff!D60="i.r.","",'Gass transport'!$R60*1000*'1a. Stedsspesifikk'!$D$104*'1a. Stedsspesifikk'!$D$106/'1a. Stedsspesifikk'!$D$139)</f>
        <v>#VALUE!</v>
      </c>
      <c r="Q62" s="66" t="e">
        <f>'Vann transport'!$E60*'1a. Stedsspesifikk'!$D$112*'1a. Stedsspesifikk'!$D$114/'1a. Stedsspesifikk'!$D$139</f>
        <v>#VALUE!</v>
      </c>
      <c r="R62" s="66" t="str">
        <f>IF('Opptak i organismer'!$H60="","",'Opptak i organismer'!$H60*'1a. Stedsspesifikk'!$D$119*'1a. Stedsspesifikk'!$D$122*'1a. Stedsspesifikk'!$D$121/'1a. Stedsspesifikk'!$D$139)</f>
        <v/>
      </c>
      <c r="S62" s="220" t="e">
        <f>'Opptak i organismer'!$M60*'1a. Stedsspesifikk'!$D$129*'1a. Stedsspesifikk'!$D$132*'1a. Stedsspesifikk'!$D$131/'1a. Stedsspesifikk'!$D$139</f>
        <v>#VALUE!</v>
      </c>
      <c r="T62" s="57"/>
      <c r="U62" s="57"/>
      <c r="V62" s="57"/>
      <c r="W62" s="57"/>
      <c r="X62" s="57"/>
      <c r="Y62" s="57"/>
      <c r="Z62" s="57"/>
      <c r="AA62" s="57"/>
      <c r="AB62" s="57"/>
      <c r="AC62" s="57"/>
      <c r="AD62" s="57"/>
      <c r="AE62" s="57"/>
      <c r="AF62" s="57"/>
      <c r="AG62" s="57"/>
      <c r="AH62" s="57"/>
      <c r="AI62" s="57"/>
    </row>
    <row r="63" spans="1:35" x14ac:dyDescent="0.2">
      <c r="A63" s="64" t="str">
        <f>IF('1b. Kons. jord'!C63&gt;0,"x","")</f>
        <v/>
      </c>
      <c r="B63" s="229" t="str">
        <f>IF(Stoff!$B61=0,"-",Stoff!$B61)</f>
        <v>Sum alifater &gt; C5-C10</v>
      </c>
      <c r="C63" s="230">
        <f>IF(Stoff!K61&gt;0,Stoff!K61,"")</f>
        <v>0.1</v>
      </c>
      <c r="D63" s="219" t="e">
        <f t="shared" si="0"/>
        <v>#VALUE!</v>
      </c>
      <c r="E63" s="66">
        <f>'1a. Stedsspesifikk'!$D$73*0.000001*'1b. Kons. jord'!$D63*'1a. Stedsspesifikk'!$D$75/'1a. Stedsspesifikk'!$D$139</f>
        <v>0</v>
      </c>
      <c r="F63" s="66">
        <f>'1a. Stedsspesifikk'!$D$85*0.000001*'1b. Kons. jord'!$D63*Stoff!O61*'1a. Stedsspesifikk'!$D$87/'1a. Stedsspesifikk'!$D$139</f>
        <v>0</v>
      </c>
      <c r="G63" s="66">
        <f>'1a. Stedsspesifikk'!$D$93*0.000001*'1b. Kons. jord'!$D63*'1a. Stedsspesifikk'!$D$94*'1a. Stedsspesifikk'!$D$96*'1a. Stedsspesifikk'!$D$98/'1a. Stedsspesifikk'!$D$139</f>
        <v>0</v>
      </c>
      <c r="H63" s="66" t="e">
        <f>IF(Stoff!D61="i.r.","",'Gass transport'!$P61*1000*'1a. Stedsspesifikk'!$D$104*'1a. Stedsspesifikk'!$D$106/'1a. Stedsspesifikk'!$D$139)</f>
        <v>#VALUE!</v>
      </c>
      <c r="I63" s="66" t="e">
        <f>'Vann transport'!$C61*'1a. Stedsspesifikk'!$D$112*'1a. Stedsspesifikk'!$D$114/'1a. Stedsspesifikk'!$D$139</f>
        <v>#VALUE!</v>
      </c>
      <c r="J63" s="66" t="str">
        <f>IF('Opptak i organismer'!$F61="","",'Opptak i organismer'!$F61*'1a. Stedsspesifikk'!$D$119*'1a. Stedsspesifikk'!$D$122*'1a. Stedsspesifikk'!$D$121/'1a. Stedsspesifikk'!$D$139)</f>
        <v/>
      </c>
      <c r="K63" s="220" t="e">
        <f>'Opptak i organismer'!$K61*'1a. Stedsspesifikk'!$D$129*'1a. Stedsspesifikk'!$D$132*'1a. Stedsspesifikk'!$D$131/'1a. Stedsspesifikk'!$D$139</f>
        <v>#VALUE!</v>
      </c>
      <c r="L63" s="66" t="e">
        <f t="shared" si="1"/>
        <v>#VALUE!</v>
      </c>
      <c r="M63" s="66">
        <f>'1a. Stedsspesifikk'!$D$73*0.000001*'1b. Kons. jord'!$E63*'1a. Stedsspesifikk'!$D$75/'1a. Stedsspesifikk'!$D$139</f>
        <v>0</v>
      </c>
      <c r="N63" s="66">
        <f>'1a. Stedsspesifikk'!$D$85*0.000001*'1b. Kons. jord'!$E63*Stoff!O61*'1a. Stedsspesifikk'!$D$87/'1a. Stedsspesifikk'!$D$139</f>
        <v>0</v>
      </c>
      <c r="O63" s="66">
        <f>'1a. Stedsspesifikk'!$D$93*0.000001*'1b. Kons. jord'!$E63*'1a. Stedsspesifikk'!$D$94*'1a. Stedsspesifikk'!$D$96*'1a. Stedsspesifikk'!$D$98/'1a. Stedsspesifikk'!$D$139</f>
        <v>0</v>
      </c>
      <c r="P63" s="66" t="e">
        <f>IF(Stoff!D61="i.r.","",'Gass transport'!$R61*1000*'1a. Stedsspesifikk'!$D$104*'1a. Stedsspesifikk'!$D$106/'1a. Stedsspesifikk'!$D$139)</f>
        <v>#VALUE!</v>
      </c>
      <c r="Q63" s="66" t="e">
        <f>'Vann transport'!$E61*'1a. Stedsspesifikk'!$D$112*'1a. Stedsspesifikk'!$D$114/'1a. Stedsspesifikk'!$D$139</f>
        <v>#VALUE!</v>
      </c>
      <c r="R63" s="66" t="str">
        <f>IF('Opptak i organismer'!$H61="","",'Opptak i organismer'!$H61*'1a. Stedsspesifikk'!$D$119*'1a. Stedsspesifikk'!$D$122*'1a. Stedsspesifikk'!$D$121/'1a. Stedsspesifikk'!$D$139)</f>
        <v/>
      </c>
      <c r="S63" s="220" t="e">
        <f>'Opptak i organismer'!$M61*'1a. Stedsspesifikk'!$D$129*'1a. Stedsspesifikk'!$D$132*'1a. Stedsspesifikk'!$D$131/'1a. Stedsspesifikk'!$D$139</f>
        <v>#VALUE!</v>
      </c>
      <c r="T63" s="57"/>
      <c r="U63" s="57"/>
      <c r="V63" s="57"/>
      <c r="W63" s="57"/>
      <c r="X63" s="57"/>
      <c r="Y63" s="57"/>
      <c r="Z63" s="57"/>
      <c r="AA63" s="57"/>
      <c r="AB63" s="57"/>
      <c r="AC63" s="57"/>
      <c r="AD63" s="57"/>
      <c r="AE63" s="57"/>
      <c r="AF63" s="57"/>
      <c r="AG63" s="57"/>
      <c r="AH63" s="57"/>
      <c r="AI63" s="57"/>
    </row>
    <row r="64" spans="1:35" x14ac:dyDescent="0.2">
      <c r="A64" s="64" t="str">
        <f>IF('1b. Kons. jord'!C64&gt;0,"x","")</f>
        <v/>
      </c>
      <c r="B64" s="229" t="str">
        <f>IF(Stoff!$B62=0,"-",Stoff!$B62)</f>
        <v>Alifater &gt;C10-C12</v>
      </c>
      <c r="C64" s="230">
        <f>IF(Stoff!K62&gt;0,Stoff!K62,"")</f>
        <v>0.1</v>
      </c>
      <c r="D64" s="219" t="e">
        <f t="shared" si="0"/>
        <v>#VALUE!</v>
      </c>
      <c r="E64" s="66">
        <f>'1a. Stedsspesifikk'!$D$73*0.000001*'1b. Kons. jord'!$D64*'1a. Stedsspesifikk'!$D$75/'1a. Stedsspesifikk'!$D$139</f>
        <v>0</v>
      </c>
      <c r="F64" s="66">
        <f>'1a. Stedsspesifikk'!$D$85*0.000001*'1b. Kons. jord'!$D64*Stoff!O62*'1a. Stedsspesifikk'!$D$87/'1a. Stedsspesifikk'!$D$139</f>
        <v>0</v>
      </c>
      <c r="G64" s="66">
        <f>'1a. Stedsspesifikk'!$D$93*0.000001*'1b. Kons. jord'!$D64*'1a. Stedsspesifikk'!$D$94*'1a. Stedsspesifikk'!$D$96*'1a. Stedsspesifikk'!$D$98/'1a. Stedsspesifikk'!$D$139</f>
        <v>0</v>
      </c>
      <c r="H64" s="66" t="e">
        <f>IF(Stoff!D62="i.r.","",'Gass transport'!$P62*1000*'1a. Stedsspesifikk'!$D$104*'1a. Stedsspesifikk'!$D$106/'1a. Stedsspesifikk'!$D$139)</f>
        <v>#VALUE!</v>
      </c>
      <c r="I64" s="66" t="e">
        <f>'Vann transport'!$C62*'1a. Stedsspesifikk'!$D$112*'1a. Stedsspesifikk'!$D$114/'1a. Stedsspesifikk'!$D$139</f>
        <v>#VALUE!</v>
      </c>
      <c r="J64" s="66" t="str">
        <f>IF('Opptak i organismer'!$F62="","",'Opptak i organismer'!$F62*'1a. Stedsspesifikk'!$D$119*'1a. Stedsspesifikk'!$D$122*'1a. Stedsspesifikk'!$D$121/'1a. Stedsspesifikk'!$D$139)</f>
        <v/>
      </c>
      <c r="K64" s="220" t="e">
        <f>'Opptak i organismer'!$K62*'1a. Stedsspesifikk'!$D$129*'1a. Stedsspesifikk'!$D$132*'1a. Stedsspesifikk'!$D$131/'1a. Stedsspesifikk'!$D$139</f>
        <v>#VALUE!</v>
      </c>
      <c r="L64" s="66" t="e">
        <f t="shared" si="1"/>
        <v>#VALUE!</v>
      </c>
      <c r="M64" s="66">
        <f>'1a. Stedsspesifikk'!$D$73*0.000001*'1b. Kons. jord'!$E64*'1a. Stedsspesifikk'!$D$75/'1a. Stedsspesifikk'!$D$139</f>
        <v>0</v>
      </c>
      <c r="N64" s="66">
        <f>'1a. Stedsspesifikk'!$D$85*0.000001*'1b. Kons. jord'!$E64*Stoff!O62*'1a. Stedsspesifikk'!$D$87/'1a. Stedsspesifikk'!$D$139</f>
        <v>0</v>
      </c>
      <c r="O64" s="66">
        <f>'1a. Stedsspesifikk'!$D$93*0.000001*'1b. Kons. jord'!$E64*'1a. Stedsspesifikk'!$D$94*'1a. Stedsspesifikk'!$D$96*'1a. Stedsspesifikk'!$D$98/'1a. Stedsspesifikk'!$D$139</f>
        <v>0</v>
      </c>
      <c r="P64" s="66" t="e">
        <f>IF(Stoff!D62="i.r.","",'Gass transport'!$R62*1000*'1a. Stedsspesifikk'!$D$104*'1a. Stedsspesifikk'!$D$106/'1a. Stedsspesifikk'!$D$139)</f>
        <v>#VALUE!</v>
      </c>
      <c r="Q64" s="66" t="e">
        <f>'Vann transport'!$E62*'1a. Stedsspesifikk'!$D$112*'1a. Stedsspesifikk'!$D$114/'1a. Stedsspesifikk'!$D$139</f>
        <v>#VALUE!</v>
      </c>
      <c r="R64" s="66" t="str">
        <f>IF('Opptak i organismer'!$H62="","",'Opptak i organismer'!$H62*'1a. Stedsspesifikk'!$D$119*'1a. Stedsspesifikk'!$D$122*'1a. Stedsspesifikk'!$D$121/'1a. Stedsspesifikk'!$D$139)</f>
        <v/>
      </c>
      <c r="S64" s="220" t="e">
        <f>'Opptak i organismer'!$M62*'1a. Stedsspesifikk'!$D$129*'1a. Stedsspesifikk'!$D$132*'1a. Stedsspesifikk'!$D$131/'1a. Stedsspesifikk'!$D$139</f>
        <v>#VALUE!</v>
      </c>
      <c r="T64" s="57"/>
      <c r="U64" s="57"/>
      <c r="V64" s="57"/>
      <c r="W64" s="57"/>
      <c r="X64" s="57"/>
      <c r="Y64" s="57"/>
      <c r="Z64" s="57"/>
      <c r="AA64" s="57"/>
      <c r="AB64" s="57"/>
      <c r="AC64" s="57"/>
      <c r="AD64" s="57"/>
      <c r="AE64" s="57"/>
      <c r="AF64" s="57"/>
      <c r="AG64" s="57"/>
      <c r="AH64" s="57"/>
      <c r="AI64" s="57"/>
    </row>
    <row r="65" spans="1:35" x14ac:dyDescent="0.2">
      <c r="A65" s="64" t="str">
        <f>IF('1b. Kons. jord'!C65&gt;0,"x","")</f>
        <v/>
      </c>
      <c r="B65" s="229" t="str">
        <f>IF(Stoff!$B63=0,"-",Stoff!$B63)</f>
        <v>Alifater &gt;C12-C35</v>
      </c>
      <c r="C65" s="230">
        <f>IF(Stoff!K63&gt;0,Stoff!K63,"")</f>
        <v>2</v>
      </c>
      <c r="D65" s="219" t="e">
        <f t="shared" si="0"/>
        <v>#VALUE!</v>
      </c>
      <c r="E65" s="66">
        <f>'1a. Stedsspesifikk'!$D$73*0.000001*'1b. Kons. jord'!$D65*'1a. Stedsspesifikk'!$D$75/'1a. Stedsspesifikk'!$D$139</f>
        <v>0</v>
      </c>
      <c r="F65" s="66">
        <f>'1a. Stedsspesifikk'!$D$85*0.000001*'1b. Kons. jord'!$D65*Stoff!O63*'1a. Stedsspesifikk'!$D$87/'1a. Stedsspesifikk'!$D$139</f>
        <v>0</v>
      </c>
      <c r="G65" s="66">
        <f>'1a. Stedsspesifikk'!$D$93*0.000001*'1b. Kons. jord'!$D65*'1a. Stedsspesifikk'!$D$94*'1a. Stedsspesifikk'!$D$96*'1a. Stedsspesifikk'!$D$98/'1a. Stedsspesifikk'!$D$139</f>
        <v>0</v>
      </c>
      <c r="H65" s="66" t="e">
        <f>IF(Stoff!D63="i.r.","",'Gass transport'!$P63*1000*'1a. Stedsspesifikk'!$D$104*'1a. Stedsspesifikk'!$D$106/'1a. Stedsspesifikk'!$D$139)</f>
        <v>#VALUE!</v>
      </c>
      <c r="I65" s="66" t="e">
        <f>'Vann transport'!$C63*'1a. Stedsspesifikk'!$D$112*'1a. Stedsspesifikk'!$D$114/'1a. Stedsspesifikk'!$D$139</f>
        <v>#VALUE!</v>
      </c>
      <c r="J65" s="66" t="str">
        <f>IF('Opptak i organismer'!$F63="","",'Opptak i organismer'!$F63*'1a. Stedsspesifikk'!$D$119*'1a. Stedsspesifikk'!$D$122*'1a. Stedsspesifikk'!$D$121/'1a. Stedsspesifikk'!$D$139)</f>
        <v/>
      </c>
      <c r="K65" s="220" t="e">
        <f>'Opptak i organismer'!$K63*'1a. Stedsspesifikk'!$D$129*'1a. Stedsspesifikk'!$D$132*'1a. Stedsspesifikk'!$D$131/'1a. Stedsspesifikk'!$D$139</f>
        <v>#VALUE!</v>
      </c>
      <c r="L65" s="66" t="e">
        <f t="shared" si="1"/>
        <v>#VALUE!</v>
      </c>
      <c r="M65" s="66">
        <f>'1a. Stedsspesifikk'!$D$73*0.000001*'1b. Kons. jord'!$E65*'1a. Stedsspesifikk'!$D$75/'1a. Stedsspesifikk'!$D$139</f>
        <v>0</v>
      </c>
      <c r="N65" s="66">
        <f>'1a. Stedsspesifikk'!$D$85*0.000001*'1b. Kons. jord'!$E65*Stoff!O63*'1a. Stedsspesifikk'!$D$87/'1a. Stedsspesifikk'!$D$139</f>
        <v>0</v>
      </c>
      <c r="O65" s="66">
        <f>'1a. Stedsspesifikk'!$D$93*0.000001*'1b. Kons. jord'!$E65*'1a. Stedsspesifikk'!$D$94*'1a. Stedsspesifikk'!$D$96*'1a. Stedsspesifikk'!$D$98/'1a. Stedsspesifikk'!$D$139</f>
        <v>0</v>
      </c>
      <c r="P65" s="66" t="e">
        <f>IF(Stoff!D63="i.r.","",'Gass transport'!$R63*1000*'1a. Stedsspesifikk'!$D$104*'1a. Stedsspesifikk'!$D$106/'1a. Stedsspesifikk'!$D$139)</f>
        <v>#VALUE!</v>
      </c>
      <c r="Q65" s="66" t="e">
        <f>'Vann transport'!$E63*'1a. Stedsspesifikk'!$D$112*'1a. Stedsspesifikk'!$D$114/'1a. Stedsspesifikk'!$D$139</f>
        <v>#VALUE!</v>
      </c>
      <c r="R65" s="66" t="str">
        <f>IF('Opptak i organismer'!$H63="","",'Opptak i organismer'!$H63*'1a. Stedsspesifikk'!$D$119*'1a. Stedsspesifikk'!$D$122*'1a. Stedsspesifikk'!$D$121/'1a. Stedsspesifikk'!$D$139)</f>
        <v/>
      </c>
      <c r="S65" s="220" t="e">
        <f>'Opptak i organismer'!$M63*'1a. Stedsspesifikk'!$D$129*'1a. Stedsspesifikk'!$D$132*'1a. Stedsspesifikk'!$D$131/'1a. Stedsspesifikk'!$D$139</f>
        <v>#VALUE!</v>
      </c>
      <c r="T65" s="57"/>
      <c r="U65" s="57"/>
      <c r="V65" s="57"/>
      <c r="W65" s="57"/>
      <c r="X65" s="57"/>
      <c r="Y65" s="57"/>
      <c r="Z65" s="57"/>
      <c r="AA65" s="57"/>
      <c r="AB65" s="57"/>
      <c r="AC65" s="57"/>
      <c r="AD65" s="57"/>
      <c r="AE65" s="57"/>
      <c r="AF65" s="57"/>
      <c r="AG65" s="57"/>
      <c r="AH65" s="57"/>
      <c r="AI65" s="57"/>
    </row>
    <row r="66" spans="1:35" x14ac:dyDescent="0.2">
      <c r="A66" s="64" t="str">
        <f>IF('1b. Kons. jord'!C66&gt;0,"x","")</f>
        <v/>
      </c>
      <c r="B66" s="229" t="str">
        <f>IF(Stoff!$B64=0,"-",Stoff!$B64)</f>
        <v>MTBE</v>
      </c>
      <c r="C66" s="230">
        <f>IF(Stoff!K64&gt;0,Stoff!K64,"")</f>
        <v>7.1</v>
      </c>
      <c r="D66" s="219" t="e">
        <f t="shared" si="0"/>
        <v>#VALUE!</v>
      </c>
      <c r="E66" s="66">
        <f>'1a. Stedsspesifikk'!$D$73*0.000001*'1b. Kons. jord'!$D66*'1a. Stedsspesifikk'!$D$75/'1a. Stedsspesifikk'!$D$139</f>
        <v>0</v>
      </c>
      <c r="F66" s="66">
        <f>'1a. Stedsspesifikk'!$D$85*0.000001*'1b. Kons. jord'!$D66*Stoff!O64*'1a. Stedsspesifikk'!$D$87/'1a. Stedsspesifikk'!$D$139</f>
        <v>0</v>
      </c>
      <c r="G66" s="66">
        <f>'1a. Stedsspesifikk'!$D$93*0.000001*'1b. Kons. jord'!$D66*'1a. Stedsspesifikk'!$D$94*'1a. Stedsspesifikk'!$D$96*'1a. Stedsspesifikk'!$D$98/'1a. Stedsspesifikk'!$D$139</f>
        <v>0</v>
      </c>
      <c r="H66" s="66" t="e">
        <f>IF(Stoff!D64="i.r.","",'Gass transport'!$P64*1000*'1a. Stedsspesifikk'!$D$104*'1a. Stedsspesifikk'!$D$106/'1a. Stedsspesifikk'!$D$139)</f>
        <v>#VALUE!</v>
      </c>
      <c r="I66" s="66" t="e">
        <f>'Vann transport'!$C64*'1a. Stedsspesifikk'!$D$112*'1a. Stedsspesifikk'!$D$114/'1a. Stedsspesifikk'!$D$139</f>
        <v>#VALUE!</v>
      </c>
      <c r="J66" s="66" t="str">
        <f>IF('Opptak i organismer'!$F64="","",'Opptak i organismer'!$F64*'1a. Stedsspesifikk'!$D$119*'1a. Stedsspesifikk'!$D$122*'1a. Stedsspesifikk'!$D$121/'1a. Stedsspesifikk'!$D$139)</f>
        <v/>
      </c>
      <c r="K66" s="220" t="e">
        <f>'Opptak i organismer'!$K64*'1a. Stedsspesifikk'!$D$129*'1a. Stedsspesifikk'!$D$132*'1a. Stedsspesifikk'!$D$131/'1a. Stedsspesifikk'!$D$139</f>
        <v>#VALUE!</v>
      </c>
      <c r="L66" s="66" t="e">
        <f t="shared" si="1"/>
        <v>#VALUE!</v>
      </c>
      <c r="M66" s="66">
        <f>'1a. Stedsspesifikk'!$D$73*0.000001*'1b. Kons. jord'!$E66*'1a. Stedsspesifikk'!$D$75/'1a. Stedsspesifikk'!$D$139</f>
        <v>0</v>
      </c>
      <c r="N66" s="66">
        <f>'1a. Stedsspesifikk'!$D$85*0.000001*'1b. Kons. jord'!$E66*Stoff!O64*'1a. Stedsspesifikk'!$D$87/'1a. Stedsspesifikk'!$D$139</f>
        <v>0</v>
      </c>
      <c r="O66" s="66">
        <f>'1a. Stedsspesifikk'!$D$93*0.000001*'1b. Kons. jord'!$E66*'1a. Stedsspesifikk'!$D$94*'1a. Stedsspesifikk'!$D$96*'1a. Stedsspesifikk'!$D$98/'1a. Stedsspesifikk'!$D$139</f>
        <v>0</v>
      </c>
      <c r="P66" s="66" t="e">
        <f>IF(Stoff!D64="i.r.","",'Gass transport'!$R64*1000*'1a. Stedsspesifikk'!$D$104*'1a. Stedsspesifikk'!$D$106/'1a. Stedsspesifikk'!$D$139)</f>
        <v>#VALUE!</v>
      </c>
      <c r="Q66" s="66" t="e">
        <f>'Vann transport'!$E64*'1a. Stedsspesifikk'!$D$112*'1a. Stedsspesifikk'!$D$114/'1a. Stedsspesifikk'!$D$139</f>
        <v>#VALUE!</v>
      </c>
      <c r="R66" s="66" t="str">
        <f>IF('Opptak i organismer'!$H64="","",'Opptak i organismer'!$H64*'1a. Stedsspesifikk'!$D$119*'1a. Stedsspesifikk'!$D$122*'1a. Stedsspesifikk'!$D$121/'1a. Stedsspesifikk'!$D$139)</f>
        <v/>
      </c>
      <c r="S66" s="220" t="e">
        <f>'Opptak i organismer'!$M64*'1a. Stedsspesifikk'!$D$129*'1a. Stedsspesifikk'!$D$132*'1a. Stedsspesifikk'!$D$131/'1a. Stedsspesifikk'!$D$139</f>
        <v>#VALUE!</v>
      </c>
      <c r="T66" s="57"/>
      <c r="U66" s="57"/>
      <c r="V66" s="57"/>
      <c r="W66" s="57"/>
      <c r="X66" s="57"/>
      <c r="Y66" s="57"/>
      <c r="Z66" s="57"/>
      <c r="AA66" s="57"/>
      <c r="AB66" s="57"/>
      <c r="AC66" s="57"/>
      <c r="AD66" s="57"/>
      <c r="AE66" s="57"/>
      <c r="AF66" s="57"/>
      <c r="AG66" s="57"/>
      <c r="AH66" s="57"/>
      <c r="AI66" s="57"/>
    </row>
    <row r="67" spans="1:35" x14ac:dyDescent="0.2">
      <c r="A67" s="64" t="str">
        <f>IF('1b. Kons. jord'!C67&gt;0,"x","")</f>
        <v/>
      </c>
      <c r="B67" s="229" t="str">
        <f>IF(Stoff!$B65=0,"-",Stoff!$B65)</f>
        <v>Tetraetylbly</v>
      </c>
      <c r="C67" s="230">
        <f>IF(Stoff!K65&gt;0,Stoff!K65,"")</f>
        <v>9.9999999999999995E-8</v>
      </c>
      <c r="D67" s="219" t="e">
        <f t="shared" si="0"/>
        <v>#VALUE!</v>
      </c>
      <c r="E67" s="66">
        <f>'1a. Stedsspesifikk'!$D$73*0.000001*'1b. Kons. jord'!$D67*'1a. Stedsspesifikk'!$D$75/'1a. Stedsspesifikk'!$D$139</f>
        <v>0</v>
      </c>
      <c r="F67" s="66">
        <f>'1a. Stedsspesifikk'!$D$85*0.000001*'1b. Kons. jord'!$D67*Stoff!O65*'1a. Stedsspesifikk'!$D$87/'1a. Stedsspesifikk'!$D$139</f>
        <v>0</v>
      </c>
      <c r="G67" s="66">
        <f>'1a. Stedsspesifikk'!$D$93*0.000001*'1b. Kons. jord'!$D67*'1a. Stedsspesifikk'!$D$94*'1a. Stedsspesifikk'!$D$96*'1a. Stedsspesifikk'!$D$98/'1a. Stedsspesifikk'!$D$139</f>
        <v>0</v>
      </c>
      <c r="H67" s="66" t="e">
        <f>IF(Stoff!D65="i.r.","",'Gass transport'!$P65*1000*'1a. Stedsspesifikk'!$D$104*'1a. Stedsspesifikk'!$D$106/'1a. Stedsspesifikk'!$D$139)</f>
        <v>#VALUE!</v>
      </c>
      <c r="I67" s="66" t="e">
        <f>'Vann transport'!$C65*'1a. Stedsspesifikk'!$D$112*'1a. Stedsspesifikk'!$D$114/'1a. Stedsspesifikk'!$D$139</f>
        <v>#VALUE!</v>
      </c>
      <c r="J67" s="66" t="str">
        <f>IF('Opptak i organismer'!$F65="","",'Opptak i organismer'!$F65*'1a. Stedsspesifikk'!$D$119*'1a. Stedsspesifikk'!$D$122*'1a. Stedsspesifikk'!$D$121/'1a. Stedsspesifikk'!$D$139)</f>
        <v/>
      </c>
      <c r="K67" s="220" t="e">
        <f>'Opptak i organismer'!$K65*'1a. Stedsspesifikk'!$D$129*'1a. Stedsspesifikk'!$D$132*'1a. Stedsspesifikk'!$D$131/'1a. Stedsspesifikk'!$D$139</f>
        <v>#VALUE!</v>
      </c>
      <c r="L67" s="66" t="e">
        <f t="shared" si="1"/>
        <v>#VALUE!</v>
      </c>
      <c r="M67" s="66">
        <f>'1a. Stedsspesifikk'!$D$73*0.000001*'1b. Kons. jord'!$E67*'1a. Stedsspesifikk'!$D$75/'1a. Stedsspesifikk'!$D$139</f>
        <v>0</v>
      </c>
      <c r="N67" s="66">
        <f>'1a. Stedsspesifikk'!$D$85*0.000001*'1b. Kons. jord'!$E67*Stoff!O65*'1a. Stedsspesifikk'!$D$87/'1a. Stedsspesifikk'!$D$139</f>
        <v>0</v>
      </c>
      <c r="O67" s="66">
        <f>'1a. Stedsspesifikk'!$D$93*0.000001*'1b. Kons. jord'!$E67*'1a. Stedsspesifikk'!$D$94*'1a. Stedsspesifikk'!$D$96*'1a. Stedsspesifikk'!$D$98/'1a. Stedsspesifikk'!$D$139</f>
        <v>0</v>
      </c>
      <c r="P67" s="66" t="e">
        <f>IF(Stoff!D65="i.r.","",'Gass transport'!$R65*1000*'1a. Stedsspesifikk'!$D$104*'1a. Stedsspesifikk'!$D$106/'1a. Stedsspesifikk'!$D$139)</f>
        <v>#VALUE!</v>
      </c>
      <c r="Q67" s="66" t="e">
        <f>'Vann transport'!$E65*'1a. Stedsspesifikk'!$D$112*'1a. Stedsspesifikk'!$D$114/'1a. Stedsspesifikk'!$D$139</f>
        <v>#VALUE!</v>
      </c>
      <c r="R67" s="66" t="str">
        <f>IF('Opptak i organismer'!$H65="","",'Opptak i organismer'!$H65*'1a. Stedsspesifikk'!$D$119*'1a. Stedsspesifikk'!$D$122*'1a. Stedsspesifikk'!$D$121/'1a. Stedsspesifikk'!$D$139)</f>
        <v/>
      </c>
      <c r="S67" s="220" t="e">
        <f>'Opptak i organismer'!$M65*'1a. Stedsspesifikk'!$D$129*'1a. Stedsspesifikk'!$D$132*'1a. Stedsspesifikk'!$D$131/'1a. Stedsspesifikk'!$D$139</f>
        <v>#VALUE!</v>
      </c>
      <c r="T67" s="57"/>
      <c r="U67" s="57"/>
      <c r="V67" s="57"/>
      <c r="W67" s="57"/>
      <c r="X67" s="57"/>
      <c r="Y67" s="57"/>
      <c r="Z67" s="57"/>
      <c r="AA67" s="57"/>
      <c r="AB67" s="57"/>
      <c r="AC67" s="57"/>
      <c r="AD67" s="57"/>
      <c r="AE67" s="57"/>
      <c r="AF67" s="57"/>
      <c r="AG67" s="57"/>
      <c r="AH67" s="57"/>
      <c r="AI67" s="57"/>
    </row>
    <row r="68" spans="1:35" x14ac:dyDescent="0.2">
      <c r="A68" s="64" t="str">
        <f>IF('1b. Kons. jord'!C68&gt;0,"x","")</f>
        <v/>
      </c>
      <c r="B68" s="229" t="str">
        <f>IF(Stoff!$B66=0,"-",Stoff!$B66)</f>
        <v>PBDE-99</v>
      </c>
      <c r="C68" s="230">
        <f>IF(Stoff!K66&gt;0,Stoff!K66,"")</f>
        <v>1.3999999999999998E-7</v>
      </c>
      <c r="D68" s="219" t="e">
        <f t="shared" si="0"/>
        <v>#VALUE!</v>
      </c>
      <c r="E68" s="66">
        <f>'1a. Stedsspesifikk'!$D$73*0.000001*'1b. Kons. jord'!$D68*'1a. Stedsspesifikk'!$D$75/'1a. Stedsspesifikk'!$D$139</f>
        <v>0</v>
      </c>
      <c r="F68" s="66">
        <f>'1a. Stedsspesifikk'!$D$85*0.000001*'1b. Kons. jord'!$D68*Stoff!O66*'1a. Stedsspesifikk'!$D$87/'1a. Stedsspesifikk'!$D$139</f>
        <v>0</v>
      </c>
      <c r="G68" s="66">
        <f>'1a. Stedsspesifikk'!$D$93*0.000001*'1b. Kons. jord'!$D68*'1a. Stedsspesifikk'!$D$94*'1a. Stedsspesifikk'!$D$96*'1a. Stedsspesifikk'!$D$98/'1a. Stedsspesifikk'!$D$139</f>
        <v>0</v>
      </c>
      <c r="H68" s="66" t="e">
        <f>IF(Stoff!D66="i.r.","",'Gass transport'!$P66*1000*'1a. Stedsspesifikk'!$D$104*'1a. Stedsspesifikk'!$D$106/'1a. Stedsspesifikk'!$D$139)</f>
        <v>#VALUE!</v>
      </c>
      <c r="I68" s="66" t="e">
        <f>'Vann transport'!$C66*'1a. Stedsspesifikk'!$D$112*'1a. Stedsspesifikk'!$D$114/'1a. Stedsspesifikk'!$D$139</f>
        <v>#VALUE!</v>
      </c>
      <c r="J68" s="66" t="str">
        <f>IF('Opptak i organismer'!$F66="","",'Opptak i organismer'!$F66*'1a. Stedsspesifikk'!$D$119*'1a. Stedsspesifikk'!$D$122*'1a. Stedsspesifikk'!$D$121/'1a. Stedsspesifikk'!$D$139)</f>
        <v/>
      </c>
      <c r="K68" s="220" t="e">
        <f>'Opptak i organismer'!$K66*'1a. Stedsspesifikk'!$D$129*'1a. Stedsspesifikk'!$D$132*'1a. Stedsspesifikk'!$D$131/'1a. Stedsspesifikk'!$D$139</f>
        <v>#VALUE!</v>
      </c>
      <c r="L68" s="66" t="e">
        <f t="shared" si="1"/>
        <v>#VALUE!</v>
      </c>
      <c r="M68" s="66">
        <f>'1a. Stedsspesifikk'!$D$73*0.000001*'1b. Kons. jord'!$E68*'1a. Stedsspesifikk'!$D$75/'1a. Stedsspesifikk'!$D$139</f>
        <v>0</v>
      </c>
      <c r="N68" s="66">
        <f>'1a. Stedsspesifikk'!$D$85*0.000001*'1b. Kons. jord'!$E68*Stoff!O66*'1a. Stedsspesifikk'!$D$87/'1a. Stedsspesifikk'!$D$139</f>
        <v>0</v>
      </c>
      <c r="O68" s="66">
        <f>'1a. Stedsspesifikk'!$D$93*0.000001*'1b. Kons. jord'!$E68*'1a. Stedsspesifikk'!$D$94*'1a. Stedsspesifikk'!$D$96*'1a. Stedsspesifikk'!$D$98/'1a. Stedsspesifikk'!$D$139</f>
        <v>0</v>
      </c>
      <c r="P68" s="66" t="e">
        <f>IF(Stoff!D66="i.r.","",'Gass transport'!$R66*1000*'1a. Stedsspesifikk'!$D$104*'1a. Stedsspesifikk'!$D$106/'1a. Stedsspesifikk'!$D$139)</f>
        <v>#VALUE!</v>
      </c>
      <c r="Q68" s="66" t="e">
        <f>'Vann transport'!$E66*'1a. Stedsspesifikk'!$D$112*'1a. Stedsspesifikk'!$D$114/'1a. Stedsspesifikk'!$D$139</f>
        <v>#VALUE!</v>
      </c>
      <c r="R68" s="66" t="str">
        <f>IF('Opptak i organismer'!$H66="","",'Opptak i organismer'!$H66*'1a. Stedsspesifikk'!$D$119*'1a. Stedsspesifikk'!$D$122*'1a. Stedsspesifikk'!$D$121/'1a. Stedsspesifikk'!$D$139)</f>
        <v/>
      </c>
      <c r="S68" s="220" t="e">
        <f>'Opptak i organismer'!$M66*'1a. Stedsspesifikk'!$D$129*'1a. Stedsspesifikk'!$D$132*'1a. Stedsspesifikk'!$D$131/'1a. Stedsspesifikk'!$D$139</f>
        <v>#VALUE!</v>
      </c>
      <c r="T68" s="57"/>
      <c r="U68" s="57"/>
      <c r="V68" s="57"/>
      <c r="W68" s="57"/>
      <c r="X68" s="57"/>
      <c r="Y68" s="57"/>
      <c r="Z68" s="57"/>
      <c r="AA68" s="57"/>
      <c r="AB68" s="57"/>
      <c r="AC68" s="57"/>
      <c r="AD68" s="57"/>
      <c r="AE68" s="57"/>
      <c r="AF68" s="57"/>
      <c r="AG68" s="57"/>
      <c r="AH68" s="57"/>
      <c r="AI68" s="57"/>
    </row>
    <row r="69" spans="1:35" x14ac:dyDescent="0.2">
      <c r="A69" s="64" t="str">
        <f>IF('1b. Kons. jord'!C69&gt;0,"x","")</f>
        <v/>
      </c>
      <c r="B69" s="229" t="str">
        <f>IF(Stoff!$B67=0,"-",Stoff!$B67)</f>
        <v>PBDE-154</v>
      </c>
      <c r="C69" s="230">
        <f>IF(Stoff!K67&gt;0,Stoff!K67,"")</f>
        <v>1.3999999999999998E-7</v>
      </c>
      <c r="D69" s="219" t="e">
        <f t="shared" ref="D69:D72" si="2">SUM(E69:K69)</f>
        <v>#VALUE!</v>
      </c>
      <c r="E69" s="66">
        <f>'1a. Stedsspesifikk'!$D$73*0.000001*'1b. Kons. jord'!$D69*'1a. Stedsspesifikk'!$D$75/'1a. Stedsspesifikk'!$D$139</f>
        <v>0</v>
      </c>
      <c r="F69" s="66">
        <f>'1a. Stedsspesifikk'!$D$85*0.000001*'1b. Kons. jord'!$D69*Stoff!O67*'1a. Stedsspesifikk'!$D$87/'1a. Stedsspesifikk'!$D$139</f>
        <v>0</v>
      </c>
      <c r="G69" s="66">
        <f>'1a. Stedsspesifikk'!$D$93*0.000001*'1b. Kons. jord'!$D69*'1a. Stedsspesifikk'!$D$94*'1a. Stedsspesifikk'!$D$96*'1a. Stedsspesifikk'!$D$98/'1a. Stedsspesifikk'!$D$139</f>
        <v>0</v>
      </c>
      <c r="H69" s="66" t="e">
        <f>IF(Stoff!D67="i.r.","",'Gass transport'!$P67*1000*'1a. Stedsspesifikk'!$D$104*'1a. Stedsspesifikk'!$D$106/'1a. Stedsspesifikk'!$D$139)</f>
        <v>#VALUE!</v>
      </c>
      <c r="I69" s="66" t="e">
        <f>'Vann transport'!$C67*'1a. Stedsspesifikk'!$D$112*'1a. Stedsspesifikk'!$D$114/'1a. Stedsspesifikk'!$D$139</f>
        <v>#VALUE!</v>
      </c>
      <c r="J69" s="66" t="str">
        <f>IF('Opptak i organismer'!$F67="","",'Opptak i organismer'!$F67*'1a. Stedsspesifikk'!$D$119*'1a. Stedsspesifikk'!$D$122*'1a. Stedsspesifikk'!$D$121/'1a. Stedsspesifikk'!$D$139)</f>
        <v/>
      </c>
      <c r="K69" s="220" t="e">
        <f>'Opptak i organismer'!$K67*'1a. Stedsspesifikk'!$D$129*'1a. Stedsspesifikk'!$D$132*'1a. Stedsspesifikk'!$D$131/'1a. Stedsspesifikk'!$D$139</f>
        <v>#VALUE!</v>
      </c>
      <c r="L69" s="66" t="e">
        <f t="shared" ref="L69:L91" si="3">SUM(M69:S69)</f>
        <v>#VALUE!</v>
      </c>
      <c r="M69" s="66">
        <f>'1a. Stedsspesifikk'!$D$73*0.000001*'1b. Kons. jord'!$E69*'1a. Stedsspesifikk'!$D$75/'1a. Stedsspesifikk'!$D$139</f>
        <v>0</v>
      </c>
      <c r="N69" s="66">
        <f>'1a. Stedsspesifikk'!$D$85*0.000001*'1b. Kons. jord'!$E69*Stoff!O67*'1a. Stedsspesifikk'!$D$87/'1a. Stedsspesifikk'!$D$139</f>
        <v>0</v>
      </c>
      <c r="O69" s="66">
        <f>'1a. Stedsspesifikk'!$D$93*0.000001*'1b. Kons. jord'!$E69*'1a. Stedsspesifikk'!$D$94*'1a. Stedsspesifikk'!$D$96*'1a. Stedsspesifikk'!$D$98/'1a. Stedsspesifikk'!$D$139</f>
        <v>0</v>
      </c>
      <c r="P69" s="66" t="e">
        <f>IF(Stoff!D67="i.r.","",'Gass transport'!$R67*1000*'1a. Stedsspesifikk'!$D$104*'1a. Stedsspesifikk'!$D$106/'1a. Stedsspesifikk'!$D$139)</f>
        <v>#VALUE!</v>
      </c>
      <c r="Q69" s="66" t="e">
        <f>'Vann transport'!$E67*'1a. Stedsspesifikk'!$D$112*'1a. Stedsspesifikk'!$D$114/'1a. Stedsspesifikk'!$D$139</f>
        <v>#VALUE!</v>
      </c>
      <c r="R69" s="66" t="str">
        <f>IF('Opptak i organismer'!$H67="","",'Opptak i organismer'!$H67*'1a. Stedsspesifikk'!$D$119*'1a. Stedsspesifikk'!$D$122*'1a. Stedsspesifikk'!$D$121/'1a. Stedsspesifikk'!$D$139)</f>
        <v/>
      </c>
      <c r="S69" s="220" t="e">
        <f>'Opptak i organismer'!$M67*'1a. Stedsspesifikk'!$D$129*'1a. Stedsspesifikk'!$D$132*'1a. Stedsspesifikk'!$D$131/'1a. Stedsspesifikk'!$D$139</f>
        <v>#VALUE!</v>
      </c>
      <c r="T69" s="57"/>
      <c r="U69" s="57"/>
      <c r="V69" s="57"/>
      <c r="W69" s="57"/>
      <c r="X69" s="57"/>
      <c r="Y69" s="57"/>
      <c r="Z69" s="57"/>
      <c r="AA69" s="57"/>
      <c r="AB69" s="57"/>
      <c r="AC69" s="57"/>
      <c r="AD69" s="57"/>
      <c r="AE69" s="57"/>
      <c r="AF69" s="57"/>
      <c r="AG69" s="57"/>
      <c r="AH69" s="57"/>
      <c r="AI69" s="57"/>
    </row>
    <row r="70" spans="1:35" x14ac:dyDescent="0.2">
      <c r="A70" s="64" t="str">
        <f>IF('1b. Kons. jord'!C70&gt;0,"x","")</f>
        <v/>
      </c>
      <c r="B70" s="229" t="str">
        <f>IF(Stoff!$B68=0,"-",Stoff!$B68)</f>
        <v>PBDE-209</v>
      </c>
      <c r="C70" s="230">
        <f>IF(Stoff!K68&gt;0,Stoff!K68,"")</f>
        <v>20</v>
      </c>
      <c r="D70" s="219" t="e">
        <f t="shared" si="2"/>
        <v>#VALUE!</v>
      </c>
      <c r="E70" s="66">
        <f>'1a. Stedsspesifikk'!$D$73*0.000001*'1b. Kons. jord'!$D70*'1a. Stedsspesifikk'!$D$75/'1a. Stedsspesifikk'!$D$139</f>
        <v>0</v>
      </c>
      <c r="F70" s="66">
        <f>'1a. Stedsspesifikk'!$D$85*0.000001*'1b. Kons. jord'!$D70*Stoff!O68*'1a. Stedsspesifikk'!$D$87/'1a. Stedsspesifikk'!$D$139</f>
        <v>0</v>
      </c>
      <c r="G70" s="66">
        <f>'1a. Stedsspesifikk'!$D$93*0.000001*'1b. Kons. jord'!$D70*'1a. Stedsspesifikk'!$D$94*'1a. Stedsspesifikk'!$D$96*'1a. Stedsspesifikk'!$D$98/'1a. Stedsspesifikk'!$D$139</f>
        <v>0</v>
      </c>
      <c r="H70" s="66" t="e">
        <f>IF(Stoff!D68="i.r.","",'Gass transport'!$P68*1000*'1a. Stedsspesifikk'!$D$104*'1a. Stedsspesifikk'!$D$106/'1a. Stedsspesifikk'!$D$139)</f>
        <v>#VALUE!</v>
      </c>
      <c r="I70" s="66" t="e">
        <f>'Vann transport'!$C68*'1a. Stedsspesifikk'!$D$112*'1a. Stedsspesifikk'!$D$114/'1a. Stedsspesifikk'!$D$139</f>
        <v>#VALUE!</v>
      </c>
      <c r="J70" s="66" t="str">
        <f>IF('Opptak i organismer'!$F68="","",'Opptak i organismer'!$F68*'1a. Stedsspesifikk'!$D$119*'1a. Stedsspesifikk'!$D$122*'1a. Stedsspesifikk'!$D$121/'1a. Stedsspesifikk'!$D$139)</f>
        <v/>
      </c>
      <c r="K70" s="220" t="e">
        <f>'Opptak i organismer'!$K68*'1a. Stedsspesifikk'!$D$129*'1a. Stedsspesifikk'!$D$132*'1a. Stedsspesifikk'!$D$131/'1a. Stedsspesifikk'!$D$139</f>
        <v>#VALUE!</v>
      </c>
      <c r="L70" s="66" t="e">
        <f t="shared" si="3"/>
        <v>#VALUE!</v>
      </c>
      <c r="M70" s="66">
        <f>'1a. Stedsspesifikk'!$D$73*0.000001*'1b. Kons. jord'!$E70*'1a. Stedsspesifikk'!$D$75/'1a. Stedsspesifikk'!$D$139</f>
        <v>0</v>
      </c>
      <c r="N70" s="66">
        <f>'1a. Stedsspesifikk'!$D$85*0.000001*'1b. Kons. jord'!$E70*Stoff!O68*'1a. Stedsspesifikk'!$D$87/'1a. Stedsspesifikk'!$D$139</f>
        <v>0</v>
      </c>
      <c r="O70" s="66">
        <f>'1a. Stedsspesifikk'!$D$93*0.000001*'1b. Kons. jord'!$E70*'1a. Stedsspesifikk'!$D$94*'1a. Stedsspesifikk'!$D$96*'1a. Stedsspesifikk'!$D$98/'1a. Stedsspesifikk'!$D$139</f>
        <v>0</v>
      </c>
      <c r="P70" s="66" t="e">
        <f>IF(Stoff!D68="i.r.","",'Gass transport'!$R68*1000*'1a. Stedsspesifikk'!$D$104*'1a. Stedsspesifikk'!$D$106/'1a. Stedsspesifikk'!$D$139)</f>
        <v>#VALUE!</v>
      </c>
      <c r="Q70" s="66" t="e">
        <f>'Vann transport'!$E68*'1a. Stedsspesifikk'!$D$112*'1a. Stedsspesifikk'!$D$114/'1a. Stedsspesifikk'!$D$139</f>
        <v>#VALUE!</v>
      </c>
      <c r="R70" s="66" t="str">
        <f>IF('Opptak i organismer'!$H68="","",'Opptak i organismer'!$H68*'1a. Stedsspesifikk'!$D$119*'1a. Stedsspesifikk'!$D$122*'1a. Stedsspesifikk'!$D$121/'1a. Stedsspesifikk'!$D$139)</f>
        <v/>
      </c>
      <c r="S70" s="220" t="e">
        <f>'Opptak i organismer'!$M68*'1a. Stedsspesifikk'!$D$129*'1a. Stedsspesifikk'!$D$132*'1a. Stedsspesifikk'!$D$131/'1a. Stedsspesifikk'!$D$139</f>
        <v>#VALUE!</v>
      </c>
      <c r="T70" s="57"/>
      <c r="U70" s="57"/>
      <c r="V70" s="57"/>
      <c r="W70" s="57"/>
      <c r="X70" s="57"/>
      <c r="Y70" s="57"/>
      <c r="Z70" s="57"/>
      <c r="AA70" s="57"/>
      <c r="AB70" s="57"/>
      <c r="AC70" s="57"/>
      <c r="AD70" s="57"/>
      <c r="AE70" s="57"/>
      <c r="AF70" s="57"/>
      <c r="AG70" s="57"/>
      <c r="AH70" s="57"/>
      <c r="AI70" s="57"/>
    </row>
    <row r="71" spans="1:35" x14ac:dyDescent="0.2">
      <c r="A71" s="64" t="str">
        <f>IF('1b. Kons. jord'!C71&gt;0,"x","")</f>
        <v/>
      </c>
      <c r="B71" s="229" t="str">
        <f>IF(Stoff!$B69=0,"-",Stoff!$B69)</f>
        <v>HBCDD</v>
      </c>
      <c r="C71" s="230">
        <f>IF(Stoff!K69&gt;0,Stoff!K69,"")</f>
        <v>0.1</v>
      </c>
      <c r="D71" s="219" t="e">
        <f t="shared" si="2"/>
        <v>#VALUE!</v>
      </c>
      <c r="E71" s="66">
        <f>'1a. Stedsspesifikk'!$D$73*0.000001*'1b. Kons. jord'!$D71*'1a. Stedsspesifikk'!$D$75/'1a. Stedsspesifikk'!$D$139</f>
        <v>0</v>
      </c>
      <c r="F71" s="66">
        <f>'1a. Stedsspesifikk'!$D$85*0.000001*'1b. Kons. jord'!$D71*Stoff!O69*'1a. Stedsspesifikk'!$D$87/'1a. Stedsspesifikk'!$D$139</f>
        <v>0</v>
      </c>
      <c r="G71" s="66">
        <f>'1a. Stedsspesifikk'!$D$93*0.000001*'1b. Kons. jord'!$D71*'1a. Stedsspesifikk'!$D$94*'1a. Stedsspesifikk'!$D$96*'1a. Stedsspesifikk'!$D$98/'1a. Stedsspesifikk'!$D$139</f>
        <v>0</v>
      </c>
      <c r="H71" s="66" t="e">
        <f>IF(Stoff!D69="i.r.","",'Gass transport'!$P69*1000*'1a. Stedsspesifikk'!$D$104*'1a. Stedsspesifikk'!$D$106/'1a. Stedsspesifikk'!$D$139)</f>
        <v>#VALUE!</v>
      </c>
      <c r="I71" s="66" t="e">
        <f>'Vann transport'!$C69*'1a. Stedsspesifikk'!$D$112*'1a. Stedsspesifikk'!$D$114/'1a. Stedsspesifikk'!$D$139</f>
        <v>#VALUE!</v>
      </c>
      <c r="J71" s="66" t="str">
        <f>IF('Opptak i organismer'!$F69="","",'Opptak i organismer'!$F69*'1a. Stedsspesifikk'!$D$119*'1a. Stedsspesifikk'!$D$122*'1a. Stedsspesifikk'!$D$121/'1a. Stedsspesifikk'!$D$139)</f>
        <v/>
      </c>
      <c r="K71" s="220" t="e">
        <f>'Opptak i organismer'!$K69*'1a. Stedsspesifikk'!$D$129*'1a. Stedsspesifikk'!$D$132*'1a. Stedsspesifikk'!$D$131/'1a. Stedsspesifikk'!$D$139</f>
        <v>#VALUE!</v>
      </c>
      <c r="L71" s="66" t="e">
        <f t="shared" si="3"/>
        <v>#VALUE!</v>
      </c>
      <c r="M71" s="66">
        <f>'1a. Stedsspesifikk'!$D$73*0.000001*'1b. Kons. jord'!$E71*'1a. Stedsspesifikk'!$D$75/'1a. Stedsspesifikk'!$D$139</f>
        <v>0</v>
      </c>
      <c r="N71" s="66">
        <f>'1a. Stedsspesifikk'!$D$85*0.000001*'1b. Kons. jord'!$E71*Stoff!O69*'1a. Stedsspesifikk'!$D$87/'1a. Stedsspesifikk'!$D$139</f>
        <v>0</v>
      </c>
      <c r="O71" s="66">
        <f>'1a. Stedsspesifikk'!$D$93*0.000001*'1b. Kons. jord'!$E71*'1a. Stedsspesifikk'!$D$94*'1a. Stedsspesifikk'!$D$96*'1a. Stedsspesifikk'!$D$98/'1a. Stedsspesifikk'!$D$139</f>
        <v>0</v>
      </c>
      <c r="P71" s="66" t="e">
        <f>IF(Stoff!D69="i.r.","",'Gass transport'!$R69*1000*'1a. Stedsspesifikk'!$D$104*'1a. Stedsspesifikk'!$D$106/'1a. Stedsspesifikk'!$D$139)</f>
        <v>#VALUE!</v>
      </c>
      <c r="Q71" s="66" t="e">
        <f>'Vann transport'!$E69*'1a. Stedsspesifikk'!$D$112*'1a. Stedsspesifikk'!$D$114/'1a. Stedsspesifikk'!$D$139</f>
        <v>#VALUE!</v>
      </c>
      <c r="R71" s="66" t="str">
        <f>IF('Opptak i organismer'!$H69="","",'Opptak i organismer'!$H69*'1a. Stedsspesifikk'!$D$119*'1a. Stedsspesifikk'!$D$122*'1a. Stedsspesifikk'!$D$121/'1a. Stedsspesifikk'!$D$139)</f>
        <v/>
      </c>
      <c r="S71" s="220" t="e">
        <f>'Opptak i organismer'!$M69*'1a. Stedsspesifikk'!$D$129*'1a. Stedsspesifikk'!$D$132*'1a. Stedsspesifikk'!$D$131/'1a. Stedsspesifikk'!$D$139</f>
        <v>#VALUE!</v>
      </c>
      <c r="T71" s="57"/>
      <c r="U71" s="57"/>
      <c r="V71" s="57"/>
      <c r="W71" s="57"/>
      <c r="X71" s="57"/>
      <c r="Y71" s="57"/>
      <c r="Z71" s="57"/>
      <c r="AA71" s="57"/>
      <c r="AB71" s="57"/>
      <c r="AC71" s="57"/>
      <c r="AD71" s="57"/>
      <c r="AE71" s="57"/>
      <c r="AF71" s="57"/>
      <c r="AG71" s="57"/>
      <c r="AH71" s="57"/>
      <c r="AI71" s="57"/>
    </row>
    <row r="72" spans="1:35" x14ac:dyDescent="0.2">
      <c r="A72" s="64" t="str">
        <f>IF('1b. Kons. jord'!C72&gt;0,"x","")</f>
        <v/>
      </c>
      <c r="B72" s="229" t="str">
        <f>IF(Stoff!$B70=0,"-",Stoff!$B70)</f>
        <v>Tetrabrombisfenol A</v>
      </c>
      <c r="C72" s="230">
        <f>IF(Stoff!K70&gt;0,Stoff!K70,"")</f>
        <v>1</v>
      </c>
      <c r="D72" s="219" t="e">
        <f t="shared" si="2"/>
        <v>#VALUE!</v>
      </c>
      <c r="E72" s="66">
        <f>'1a. Stedsspesifikk'!$D$73*0.000001*'1b. Kons. jord'!$D72*'1a. Stedsspesifikk'!$D$75/'1a. Stedsspesifikk'!$D$139</f>
        <v>0</v>
      </c>
      <c r="F72" s="66">
        <f>'1a. Stedsspesifikk'!$D$85*0.000001*'1b. Kons. jord'!$D72*Stoff!O70*'1a. Stedsspesifikk'!$D$87/'1a. Stedsspesifikk'!$D$139</f>
        <v>0</v>
      </c>
      <c r="G72" s="66">
        <f>'1a. Stedsspesifikk'!$D$93*0.000001*'1b. Kons. jord'!$D72*'1a. Stedsspesifikk'!$D$94*'1a. Stedsspesifikk'!$D$96*'1a. Stedsspesifikk'!$D$98/'1a. Stedsspesifikk'!$D$139</f>
        <v>0</v>
      </c>
      <c r="H72" s="66" t="e">
        <f>IF(Stoff!D70="i.r.","",'Gass transport'!$P70*1000*'1a. Stedsspesifikk'!$D$104*'1a. Stedsspesifikk'!$D$106/'1a. Stedsspesifikk'!$D$139)</f>
        <v>#VALUE!</v>
      </c>
      <c r="I72" s="66" t="e">
        <f>'Vann transport'!$C70*'1a. Stedsspesifikk'!$D$112*'1a. Stedsspesifikk'!$D$114/'1a. Stedsspesifikk'!$D$139</f>
        <v>#VALUE!</v>
      </c>
      <c r="J72" s="66" t="str">
        <f>IF('Opptak i organismer'!$F70="","",'Opptak i organismer'!$F70*'1a. Stedsspesifikk'!$D$119*'1a. Stedsspesifikk'!$D$122*'1a. Stedsspesifikk'!$D$121/'1a. Stedsspesifikk'!$D$139)</f>
        <v/>
      </c>
      <c r="K72" s="220" t="e">
        <f>'Opptak i organismer'!$K70*'1a. Stedsspesifikk'!$D$129*'1a. Stedsspesifikk'!$D$132*'1a. Stedsspesifikk'!$D$131/'1a. Stedsspesifikk'!$D$139</f>
        <v>#VALUE!</v>
      </c>
      <c r="L72" s="66" t="e">
        <f t="shared" si="3"/>
        <v>#VALUE!</v>
      </c>
      <c r="M72" s="66">
        <f>'1a. Stedsspesifikk'!$D$73*0.000001*'1b. Kons. jord'!$E72*'1a. Stedsspesifikk'!$D$75/'1a. Stedsspesifikk'!$D$139</f>
        <v>0</v>
      </c>
      <c r="N72" s="66">
        <f>'1a. Stedsspesifikk'!$D$85*0.000001*'1b. Kons. jord'!$E72*Stoff!O70*'1a. Stedsspesifikk'!$D$87/'1a. Stedsspesifikk'!$D$139</f>
        <v>0</v>
      </c>
      <c r="O72" s="66">
        <f>'1a. Stedsspesifikk'!$D$93*0.000001*'1b. Kons. jord'!$E72*'1a. Stedsspesifikk'!$D$94*'1a. Stedsspesifikk'!$D$96*'1a. Stedsspesifikk'!$D$98/'1a. Stedsspesifikk'!$D$139</f>
        <v>0</v>
      </c>
      <c r="P72" s="66" t="e">
        <f>IF(Stoff!D70="i.r.","",'Gass transport'!$R70*1000*'1a. Stedsspesifikk'!$D$104*'1a. Stedsspesifikk'!$D$106/'1a. Stedsspesifikk'!$D$139)</f>
        <v>#VALUE!</v>
      </c>
      <c r="Q72" s="66" t="e">
        <f>'Vann transport'!$E70*'1a. Stedsspesifikk'!$D$112*'1a. Stedsspesifikk'!$D$114/'1a. Stedsspesifikk'!$D$139</f>
        <v>#VALUE!</v>
      </c>
      <c r="R72" s="66" t="str">
        <f>IF('Opptak i organismer'!$H70="","",'Opptak i organismer'!$H70*'1a. Stedsspesifikk'!$D$119*'1a. Stedsspesifikk'!$D$122*'1a. Stedsspesifikk'!$D$121/'1a. Stedsspesifikk'!$D$139)</f>
        <v/>
      </c>
      <c r="S72" s="220" t="e">
        <f>'Opptak i organismer'!$M70*'1a. Stedsspesifikk'!$D$129*'1a. Stedsspesifikk'!$D$132*'1a. Stedsspesifikk'!$D$131/'1a. Stedsspesifikk'!$D$139</f>
        <v>#VALUE!</v>
      </c>
      <c r="T72" s="57"/>
      <c r="U72" s="57"/>
      <c r="V72" s="57"/>
      <c r="W72" s="57"/>
      <c r="X72" s="57"/>
      <c r="Y72" s="57"/>
      <c r="Z72" s="57"/>
      <c r="AA72" s="57"/>
      <c r="AB72" s="57"/>
      <c r="AC72" s="57"/>
      <c r="AD72" s="57"/>
      <c r="AE72" s="57"/>
      <c r="AF72" s="57"/>
      <c r="AG72" s="57"/>
      <c r="AH72" s="57"/>
      <c r="AI72" s="57"/>
    </row>
    <row r="73" spans="1:35" x14ac:dyDescent="0.2">
      <c r="A73" s="64" t="str">
        <f>IF('1b. Kons. jord'!C73&gt;0,"x","")</f>
        <v/>
      </c>
      <c r="B73" s="229" t="str">
        <f>IF(Stoff!$B71=0,"-",Stoff!$B71)</f>
        <v>Bisfenol A</v>
      </c>
      <c r="C73" s="230">
        <f>IF(Stoff!K71&gt;0,Stoff!K71,"")</f>
        <v>1</v>
      </c>
      <c r="D73" s="231" t="e">
        <f t="shared" ref="D73:D86" si="4">SUM(E73:K73)</f>
        <v>#VALUE!</v>
      </c>
      <c r="E73" s="283">
        <f>'1a. Stedsspesifikk'!$D$73*0.000001*'1b. Kons. jord'!$D73*'1a. Stedsspesifikk'!$D$75/'1a. Stedsspesifikk'!$D$139</f>
        <v>0</v>
      </c>
      <c r="F73" s="283">
        <f>'1a. Stedsspesifikk'!$D$85*0.000001*'1b. Kons. jord'!$D73*Stoff!O71*'1a. Stedsspesifikk'!$D$87/'1a. Stedsspesifikk'!$D$139</f>
        <v>0</v>
      </c>
      <c r="G73" s="283">
        <f>'1a. Stedsspesifikk'!$D$93*0.000001*'1b. Kons. jord'!$D73*'1a. Stedsspesifikk'!$D$94*'1a. Stedsspesifikk'!$D$96*'1a. Stedsspesifikk'!$D$98/'1a. Stedsspesifikk'!$D$139</f>
        <v>0</v>
      </c>
      <c r="H73" s="283" t="e">
        <f>IF(Stoff!D71="i.r.","",'Gass transport'!$P71*1000*'1a. Stedsspesifikk'!$D$104*'1a. Stedsspesifikk'!$D$106/'1a. Stedsspesifikk'!$D$139)</f>
        <v>#VALUE!</v>
      </c>
      <c r="I73" s="283" t="e">
        <f>'Vann transport'!$C71*'1a. Stedsspesifikk'!$D$112*'1a. Stedsspesifikk'!$D$114/'1a. Stedsspesifikk'!$D$139</f>
        <v>#VALUE!</v>
      </c>
      <c r="J73" s="283" t="str">
        <f>IF('Opptak i organismer'!$F71="","",'Opptak i organismer'!$F71*'1a. Stedsspesifikk'!$D$119*'1a. Stedsspesifikk'!$D$122*'1a. Stedsspesifikk'!$D$121/'1a. Stedsspesifikk'!$D$139)</f>
        <v/>
      </c>
      <c r="K73" s="284" t="e">
        <f>'Opptak i organismer'!$K71*'1a. Stedsspesifikk'!$D$129*'1a. Stedsspesifikk'!$D$132*'1a. Stedsspesifikk'!$D$131/'1a. Stedsspesifikk'!$D$139</f>
        <v>#VALUE!</v>
      </c>
      <c r="L73" s="66" t="e">
        <f t="shared" si="3"/>
        <v>#VALUE!</v>
      </c>
      <c r="M73" s="283">
        <f>'1a. Stedsspesifikk'!$D$73*0.000001*'1b. Kons. jord'!$E73*'1a. Stedsspesifikk'!$D$75/'1a. Stedsspesifikk'!$D$139</f>
        <v>0</v>
      </c>
      <c r="N73" s="283">
        <f>'1a. Stedsspesifikk'!$D$85*0.000001*'1b. Kons. jord'!$E73*Stoff!O71*'1a. Stedsspesifikk'!$D$87/'1a. Stedsspesifikk'!$D$139</f>
        <v>0</v>
      </c>
      <c r="O73" s="283">
        <f>'1a. Stedsspesifikk'!$D$93*0.000001*'1b. Kons. jord'!$E73*'1a. Stedsspesifikk'!$D$94*'1a. Stedsspesifikk'!$D$96*'1a. Stedsspesifikk'!$D$98/'1a. Stedsspesifikk'!$D$139</f>
        <v>0</v>
      </c>
      <c r="P73" s="283" t="e">
        <f>IF(Stoff!D71="i.r.","",'Gass transport'!$R71*1000*'1a. Stedsspesifikk'!$D$104*'1a. Stedsspesifikk'!$D$106/'1a. Stedsspesifikk'!$D$139)</f>
        <v>#VALUE!</v>
      </c>
      <c r="Q73" s="283" t="e">
        <f>'Vann transport'!$E71*'1a. Stedsspesifikk'!$D$112*'1a. Stedsspesifikk'!$D$114/'1a. Stedsspesifikk'!$D$139</f>
        <v>#VALUE!</v>
      </c>
      <c r="R73" s="283" t="str">
        <f>IF('Opptak i organismer'!$H71="","",'Opptak i organismer'!$H71*'1a. Stedsspesifikk'!$D$119*'1a. Stedsspesifikk'!$D$122*'1a. Stedsspesifikk'!$D$121/'1a. Stedsspesifikk'!$D$139)</f>
        <v/>
      </c>
      <c r="S73" s="284" t="e">
        <f>'Opptak i organismer'!$M71*'1a. Stedsspesifikk'!$D$129*'1a. Stedsspesifikk'!$D$132*'1a. Stedsspesifikk'!$D$131/'1a. Stedsspesifikk'!$D$139</f>
        <v>#VALUE!</v>
      </c>
      <c r="T73" s="57"/>
      <c r="U73" s="57"/>
      <c r="V73" s="57"/>
      <c r="W73" s="57"/>
      <c r="X73" s="57"/>
      <c r="Y73" s="57"/>
      <c r="Z73" s="57"/>
      <c r="AA73" s="57"/>
      <c r="AB73" s="57"/>
      <c r="AC73" s="57"/>
      <c r="AD73" s="57"/>
      <c r="AE73" s="57"/>
      <c r="AF73" s="57"/>
      <c r="AG73" s="57"/>
      <c r="AH73" s="57"/>
      <c r="AI73" s="57"/>
    </row>
    <row r="74" spans="1:35" x14ac:dyDescent="0.2">
      <c r="A74" s="64" t="str">
        <f>IF('1b. Kons. jord'!C74&gt;0,"x","")</f>
        <v/>
      </c>
      <c r="B74" s="229" t="str">
        <f>IF(Stoff!$B72=0,"-",Stoff!$B72)</f>
        <v>PFOS</v>
      </c>
      <c r="C74" s="230">
        <f>IF(Stoff!K72&gt;0,Stoff!K72,"")</f>
        <v>1.86E-6</v>
      </c>
      <c r="D74" s="231" t="e">
        <f t="shared" si="4"/>
        <v>#VALUE!</v>
      </c>
      <c r="E74" s="283">
        <f>'1a. Stedsspesifikk'!$D$73*0.000001*'1b. Kons. jord'!$D74*'1a. Stedsspesifikk'!$D$75/'1a. Stedsspesifikk'!$D$139</f>
        <v>0</v>
      </c>
      <c r="F74" s="283">
        <f>'1a. Stedsspesifikk'!$D$85*0.000001*'1b. Kons. jord'!$D74*Stoff!O72*'1a. Stedsspesifikk'!$D$87/'1a. Stedsspesifikk'!$D$139</f>
        <v>0</v>
      </c>
      <c r="G74" s="283">
        <f>'1a. Stedsspesifikk'!$D$93*0.000001*'1b. Kons. jord'!$D74*'1a. Stedsspesifikk'!$D$94*'1a. Stedsspesifikk'!$D$96*'1a. Stedsspesifikk'!$D$98/'1a. Stedsspesifikk'!$D$139</f>
        <v>0</v>
      </c>
      <c r="H74" s="283" t="e">
        <f>IF(Stoff!D72="i.r.","",'Gass transport'!$P72*1000*'1a. Stedsspesifikk'!$D$104*'1a. Stedsspesifikk'!$D$106/'1a. Stedsspesifikk'!$D$139)</f>
        <v>#VALUE!</v>
      </c>
      <c r="I74" s="283" t="e">
        <f>'Vann transport'!$C72*'1a. Stedsspesifikk'!$D$112*'1a. Stedsspesifikk'!$D$114/'1a. Stedsspesifikk'!$D$139</f>
        <v>#VALUE!</v>
      </c>
      <c r="J74" s="283" t="str">
        <f>IF('Opptak i organismer'!$F72="","",'Opptak i organismer'!$F72*'1a. Stedsspesifikk'!$D$119*'1a. Stedsspesifikk'!$D$122*'1a. Stedsspesifikk'!$D$121/'1a. Stedsspesifikk'!$D$139)</f>
        <v/>
      </c>
      <c r="K74" s="284" t="e">
        <f>'Opptak i organismer'!$K72*'1a. Stedsspesifikk'!$D$129*'1a. Stedsspesifikk'!$D$132*'1a. Stedsspesifikk'!$D$131/'1a. Stedsspesifikk'!$D$139</f>
        <v>#VALUE!</v>
      </c>
      <c r="L74" s="66" t="e">
        <f t="shared" si="3"/>
        <v>#VALUE!</v>
      </c>
      <c r="M74" s="283">
        <f>'1a. Stedsspesifikk'!$D$73*0.000001*'1b. Kons. jord'!$E74*'1a. Stedsspesifikk'!$D$75/'1a. Stedsspesifikk'!$D$139</f>
        <v>0</v>
      </c>
      <c r="N74" s="283">
        <f>'1a. Stedsspesifikk'!$D$85*0.000001*'1b. Kons. jord'!$E74*Stoff!O72*'1a. Stedsspesifikk'!$D$87/'1a. Stedsspesifikk'!$D$139</f>
        <v>0</v>
      </c>
      <c r="O74" s="283">
        <f>'1a. Stedsspesifikk'!$D$93*0.000001*'1b. Kons. jord'!$E74*'1a. Stedsspesifikk'!$D$94*'1a. Stedsspesifikk'!$D$96*'1a. Stedsspesifikk'!$D$98/'1a. Stedsspesifikk'!$D$139</f>
        <v>0</v>
      </c>
      <c r="P74" s="283" t="e">
        <f>IF(Stoff!D72="i.r.","",'Gass transport'!$R72*1000*'1a. Stedsspesifikk'!$D$104*'1a. Stedsspesifikk'!$D$106/'1a. Stedsspesifikk'!$D$139)</f>
        <v>#VALUE!</v>
      </c>
      <c r="Q74" s="283" t="e">
        <f>'Vann transport'!$E72*'1a. Stedsspesifikk'!$D$112*'1a. Stedsspesifikk'!$D$114/'1a. Stedsspesifikk'!$D$139</f>
        <v>#VALUE!</v>
      </c>
      <c r="R74" s="283" t="str">
        <f>IF('Opptak i organismer'!$H72="","",'Opptak i organismer'!$H72*'1a. Stedsspesifikk'!$D$119*'1a. Stedsspesifikk'!$D$122*'1a. Stedsspesifikk'!$D$121/'1a. Stedsspesifikk'!$D$139)</f>
        <v/>
      </c>
      <c r="S74" s="284" t="e">
        <f>'Opptak i organismer'!$M72*'1a. Stedsspesifikk'!$D$129*'1a. Stedsspesifikk'!$D$132*'1a. Stedsspesifikk'!$D$131/'1a. Stedsspesifikk'!$D$139</f>
        <v>#VALUE!</v>
      </c>
      <c r="T74" s="57"/>
      <c r="U74" s="57"/>
      <c r="V74" s="57"/>
      <c r="W74" s="57"/>
      <c r="X74" s="57"/>
      <c r="Y74" s="57"/>
      <c r="Z74" s="57"/>
      <c r="AA74" s="57"/>
      <c r="AB74" s="57"/>
      <c r="AC74" s="57"/>
      <c r="AD74" s="57"/>
      <c r="AE74" s="57"/>
      <c r="AF74" s="57"/>
      <c r="AG74" s="57"/>
      <c r="AH74" s="57"/>
      <c r="AI74" s="57"/>
    </row>
    <row r="75" spans="1:35" x14ac:dyDescent="0.2">
      <c r="A75" s="64" t="str">
        <f>IF('1b. Kons. jord'!C75&gt;0,"x","")</f>
        <v/>
      </c>
      <c r="B75" s="229" t="str">
        <f>IF(Stoff!$B73=0,"-",Stoff!$B73)</f>
        <v>Nonylfenol</v>
      </c>
      <c r="C75" s="230">
        <f>IF(Stoff!K73&gt;0,Stoff!K73,"")</f>
        <v>0.05</v>
      </c>
      <c r="D75" s="231" t="e">
        <f t="shared" si="4"/>
        <v>#VALUE!</v>
      </c>
      <c r="E75" s="283">
        <f>'1a. Stedsspesifikk'!$D$73*0.000001*'1b. Kons. jord'!$D75*'1a. Stedsspesifikk'!$D$75/'1a. Stedsspesifikk'!$D$139</f>
        <v>0</v>
      </c>
      <c r="F75" s="283">
        <f>'1a. Stedsspesifikk'!$D$85*0.000001*'1b. Kons. jord'!$D75*Stoff!O73*'1a. Stedsspesifikk'!$D$87/'1a. Stedsspesifikk'!$D$139</f>
        <v>0</v>
      </c>
      <c r="G75" s="283">
        <f>'1a. Stedsspesifikk'!$D$93*0.000001*'1b. Kons. jord'!$D75*'1a. Stedsspesifikk'!$D$94*'1a. Stedsspesifikk'!$D$96*'1a. Stedsspesifikk'!$D$98/'1a. Stedsspesifikk'!$D$139</f>
        <v>0</v>
      </c>
      <c r="H75" s="283" t="e">
        <f>IF(Stoff!D73="i.r.","",'Gass transport'!$P73*1000*'1a. Stedsspesifikk'!$D$104*'1a. Stedsspesifikk'!$D$106/'1a. Stedsspesifikk'!$D$139)</f>
        <v>#VALUE!</v>
      </c>
      <c r="I75" s="283" t="e">
        <f>'Vann transport'!$C73*'1a. Stedsspesifikk'!$D$112*'1a. Stedsspesifikk'!$D$114/'1a. Stedsspesifikk'!$D$139</f>
        <v>#VALUE!</v>
      </c>
      <c r="J75" s="283" t="str">
        <f>IF('Opptak i organismer'!$F73="","",'Opptak i organismer'!$F73*'1a. Stedsspesifikk'!$D$119*'1a. Stedsspesifikk'!$D$122*'1a. Stedsspesifikk'!$D$121/'1a. Stedsspesifikk'!$D$139)</f>
        <v/>
      </c>
      <c r="K75" s="284" t="e">
        <f>'Opptak i organismer'!$K73*'1a. Stedsspesifikk'!$D$129*'1a. Stedsspesifikk'!$D$132*'1a. Stedsspesifikk'!$D$131/'1a. Stedsspesifikk'!$D$139</f>
        <v>#VALUE!</v>
      </c>
      <c r="L75" s="66" t="e">
        <f t="shared" si="3"/>
        <v>#VALUE!</v>
      </c>
      <c r="M75" s="283">
        <f>'1a. Stedsspesifikk'!$D$73*0.000001*'1b. Kons. jord'!$E75*'1a. Stedsspesifikk'!$D$75/'1a. Stedsspesifikk'!$D$139</f>
        <v>0</v>
      </c>
      <c r="N75" s="283">
        <f>'1a. Stedsspesifikk'!$D$85*0.000001*'1b. Kons. jord'!$E75*Stoff!O73*'1a. Stedsspesifikk'!$D$87/'1a. Stedsspesifikk'!$D$139</f>
        <v>0</v>
      </c>
      <c r="O75" s="283">
        <f>'1a. Stedsspesifikk'!$D$93*0.000001*'1b. Kons. jord'!$E75*'1a. Stedsspesifikk'!$D$94*'1a. Stedsspesifikk'!$D$96*'1a. Stedsspesifikk'!$D$98/'1a. Stedsspesifikk'!$D$139</f>
        <v>0</v>
      </c>
      <c r="P75" s="283" t="e">
        <f>IF(Stoff!D73="i.r.","",'Gass transport'!$R73*1000*'1a. Stedsspesifikk'!$D$104*'1a. Stedsspesifikk'!$D$106/'1a. Stedsspesifikk'!$D$139)</f>
        <v>#VALUE!</v>
      </c>
      <c r="Q75" s="283" t="e">
        <f>'Vann transport'!$E73*'1a. Stedsspesifikk'!$D$112*'1a. Stedsspesifikk'!$D$114/'1a. Stedsspesifikk'!$D$139</f>
        <v>#VALUE!</v>
      </c>
      <c r="R75" s="283" t="str">
        <f>IF('Opptak i organismer'!$H73="","",'Opptak i organismer'!$H73*'1a. Stedsspesifikk'!$D$119*'1a. Stedsspesifikk'!$D$122*'1a. Stedsspesifikk'!$D$121/'1a. Stedsspesifikk'!$D$139)</f>
        <v/>
      </c>
      <c r="S75" s="284" t="e">
        <f>'Opptak i organismer'!$M73*'1a. Stedsspesifikk'!$D$129*'1a. Stedsspesifikk'!$D$132*'1a. Stedsspesifikk'!$D$131/'1a. Stedsspesifikk'!$D$139</f>
        <v>#VALUE!</v>
      </c>
      <c r="T75" s="57"/>
      <c r="U75" s="57"/>
      <c r="V75" s="57"/>
      <c r="W75" s="57"/>
      <c r="X75" s="57"/>
      <c r="Y75" s="57"/>
      <c r="Z75" s="57"/>
      <c r="AA75" s="57"/>
      <c r="AB75" s="57"/>
      <c r="AC75" s="57"/>
      <c r="AD75" s="57"/>
      <c r="AE75" s="57"/>
      <c r="AF75" s="57"/>
      <c r="AG75" s="57"/>
      <c r="AH75" s="57"/>
      <c r="AI75" s="57"/>
    </row>
    <row r="76" spans="1:35" x14ac:dyDescent="0.2">
      <c r="A76" s="64" t="str">
        <f>IF('1b. Kons. jord'!C76&gt;0,"x","")</f>
        <v/>
      </c>
      <c r="B76" s="229" t="str">
        <f>IF(Stoff!$B74=0,"-",Stoff!$B74)</f>
        <v>Nonylfenoletoksilat</v>
      </c>
      <c r="C76" s="230">
        <f>IF(Stoff!K74&gt;0,Stoff!K74,"")</f>
        <v>0.05</v>
      </c>
      <c r="D76" s="231" t="e">
        <f t="shared" si="4"/>
        <v>#VALUE!</v>
      </c>
      <c r="E76" s="283">
        <f>'1a. Stedsspesifikk'!$D$73*0.000001*'1b. Kons. jord'!$D76*'1a. Stedsspesifikk'!$D$75/'1a. Stedsspesifikk'!$D$139</f>
        <v>0</v>
      </c>
      <c r="F76" s="283">
        <f>'1a. Stedsspesifikk'!$D$85*0.000001*'1b. Kons. jord'!$D76*Stoff!O74*'1a. Stedsspesifikk'!$D$87/'1a. Stedsspesifikk'!$D$139</f>
        <v>0</v>
      </c>
      <c r="G76" s="283">
        <f>'1a. Stedsspesifikk'!$D$93*0.000001*'1b. Kons. jord'!$D76*'1a. Stedsspesifikk'!$D$94*'1a. Stedsspesifikk'!$D$96*'1a. Stedsspesifikk'!$D$98/'1a. Stedsspesifikk'!$D$139</f>
        <v>0</v>
      </c>
      <c r="H76" s="283" t="e">
        <f>IF(Stoff!D74="i.r.","",'Gass transport'!$P74*1000*'1a. Stedsspesifikk'!$D$104*'1a. Stedsspesifikk'!$D$106/'1a. Stedsspesifikk'!$D$139)</f>
        <v>#VALUE!</v>
      </c>
      <c r="I76" s="283" t="e">
        <f>'Vann transport'!$C74*'1a. Stedsspesifikk'!$D$112*'1a. Stedsspesifikk'!$D$114/'1a. Stedsspesifikk'!$D$139</f>
        <v>#VALUE!</v>
      </c>
      <c r="J76" s="283" t="str">
        <f>IF('Opptak i organismer'!$F74="","",'Opptak i organismer'!$F74*'1a. Stedsspesifikk'!$D$119*'1a. Stedsspesifikk'!$D$122*'1a. Stedsspesifikk'!$D$121/'1a. Stedsspesifikk'!$D$139)</f>
        <v/>
      </c>
      <c r="K76" s="284" t="e">
        <f>'Opptak i organismer'!$K74*'1a. Stedsspesifikk'!$D$129*'1a. Stedsspesifikk'!$D$132*'1a. Stedsspesifikk'!$D$131/'1a. Stedsspesifikk'!$D$139</f>
        <v>#VALUE!</v>
      </c>
      <c r="L76" s="66" t="e">
        <f t="shared" si="3"/>
        <v>#VALUE!</v>
      </c>
      <c r="M76" s="283">
        <f>'1a. Stedsspesifikk'!$D$73*0.000001*'1b. Kons. jord'!$E76*'1a. Stedsspesifikk'!$D$75/'1a. Stedsspesifikk'!$D$139</f>
        <v>0</v>
      </c>
      <c r="N76" s="283">
        <f>'1a. Stedsspesifikk'!$D$85*0.000001*'1b. Kons. jord'!$E76*Stoff!O74*'1a. Stedsspesifikk'!$D$87/'1a. Stedsspesifikk'!$D$139</f>
        <v>0</v>
      </c>
      <c r="O76" s="283">
        <f>'1a. Stedsspesifikk'!$D$93*0.000001*'1b. Kons. jord'!$E76*'1a. Stedsspesifikk'!$D$94*'1a. Stedsspesifikk'!$D$96*'1a. Stedsspesifikk'!$D$98/'1a. Stedsspesifikk'!$D$139</f>
        <v>0</v>
      </c>
      <c r="P76" s="283" t="e">
        <f>IF(Stoff!D74="i.r.","",'Gass transport'!$R74*1000*'1a. Stedsspesifikk'!$D$104*'1a. Stedsspesifikk'!$D$106/'1a. Stedsspesifikk'!$D$139)</f>
        <v>#VALUE!</v>
      </c>
      <c r="Q76" s="283" t="e">
        <f>'Vann transport'!$E74*'1a. Stedsspesifikk'!$D$112*'1a. Stedsspesifikk'!$D$114/'1a. Stedsspesifikk'!$D$139</f>
        <v>#VALUE!</v>
      </c>
      <c r="R76" s="283" t="str">
        <f>IF('Opptak i organismer'!$H74="","",'Opptak i organismer'!$H74*'1a. Stedsspesifikk'!$D$119*'1a. Stedsspesifikk'!$D$122*'1a. Stedsspesifikk'!$D$121/'1a. Stedsspesifikk'!$D$139)</f>
        <v/>
      </c>
      <c r="S76" s="284" t="e">
        <f>'Opptak i organismer'!$M74*'1a. Stedsspesifikk'!$D$129*'1a. Stedsspesifikk'!$D$132*'1a. Stedsspesifikk'!$D$131/'1a. Stedsspesifikk'!$D$139</f>
        <v>#VALUE!</v>
      </c>
      <c r="T76" s="57"/>
      <c r="U76" s="57"/>
      <c r="V76" s="57"/>
      <c r="W76" s="57"/>
      <c r="X76" s="57"/>
      <c r="Y76" s="57"/>
      <c r="Z76" s="57"/>
      <c r="AA76" s="57"/>
      <c r="AB76" s="57"/>
      <c r="AC76" s="57"/>
      <c r="AD76" s="57"/>
      <c r="AE76" s="57"/>
      <c r="AF76" s="57"/>
      <c r="AG76" s="57"/>
      <c r="AH76" s="57"/>
      <c r="AI76" s="57"/>
    </row>
    <row r="77" spans="1:35" x14ac:dyDescent="0.2">
      <c r="A77" s="64" t="str">
        <f>IF('1b. Kons. jord'!C77&gt;0,"x","")</f>
        <v/>
      </c>
      <c r="B77" s="229" t="str">
        <f>IF(Stoff!$B75=0,"-",Stoff!$B75)</f>
        <v>Oktylfenol</v>
      </c>
      <c r="C77" s="230">
        <f>IF(Stoff!K75&gt;0,Stoff!K75,"")</f>
        <v>6.7000000000000004E-8</v>
      </c>
      <c r="D77" s="231" t="e">
        <f t="shared" si="4"/>
        <v>#VALUE!</v>
      </c>
      <c r="E77" s="283">
        <f>'1a. Stedsspesifikk'!$D$73*0.000001*'1b. Kons. jord'!$D77*'1a. Stedsspesifikk'!$D$75/'1a. Stedsspesifikk'!$D$139</f>
        <v>0</v>
      </c>
      <c r="F77" s="283">
        <f>'1a. Stedsspesifikk'!$D$85*0.000001*'1b. Kons. jord'!$D77*Stoff!O75*'1a. Stedsspesifikk'!$D$87/'1a. Stedsspesifikk'!$D$139</f>
        <v>0</v>
      </c>
      <c r="G77" s="283">
        <f>'1a. Stedsspesifikk'!$D$93*0.000001*'1b. Kons. jord'!$D77*'1a. Stedsspesifikk'!$D$94*'1a. Stedsspesifikk'!$D$96*'1a. Stedsspesifikk'!$D$98/'1a. Stedsspesifikk'!$D$139</f>
        <v>0</v>
      </c>
      <c r="H77" s="283" t="e">
        <f>IF(Stoff!D75="i.r.","",'Gass transport'!$P75*1000*'1a. Stedsspesifikk'!$D$104*'1a. Stedsspesifikk'!$D$106/'1a. Stedsspesifikk'!$D$139)</f>
        <v>#VALUE!</v>
      </c>
      <c r="I77" s="283" t="e">
        <f>'Vann transport'!$C75*'1a. Stedsspesifikk'!$D$112*'1a. Stedsspesifikk'!$D$114/'1a. Stedsspesifikk'!$D$139</f>
        <v>#VALUE!</v>
      </c>
      <c r="J77" s="283" t="str">
        <f>IF('Opptak i organismer'!$F75="","",'Opptak i organismer'!$F75*'1a. Stedsspesifikk'!$D$119*'1a. Stedsspesifikk'!$D$122*'1a. Stedsspesifikk'!$D$121/'1a. Stedsspesifikk'!$D$139)</f>
        <v/>
      </c>
      <c r="K77" s="284" t="e">
        <f>'Opptak i organismer'!$K75*'1a. Stedsspesifikk'!$D$129*'1a. Stedsspesifikk'!$D$132*'1a. Stedsspesifikk'!$D$131/'1a. Stedsspesifikk'!$D$139</f>
        <v>#VALUE!</v>
      </c>
      <c r="L77" s="66" t="e">
        <f t="shared" si="3"/>
        <v>#VALUE!</v>
      </c>
      <c r="M77" s="283">
        <f>'1a. Stedsspesifikk'!$D$73*0.000001*'1b. Kons. jord'!$E77*'1a. Stedsspesifikk'!$D$75/'1a. Stedsspesifikk'!$D$139</f>
        <v>0</v>
      </c>
      <c r="N77" s="283">
        <f>'1a. Stedsspesifikk'!$D$85*0.000001*'1b. Kons. jord'!$E77*Stoff!O75*'1a. Stedsspesifikk'!$D$87/'1a. Stedsspesifikk'!$D$139</f>
        <v>0</v>
      </c>
      <c r="O77" s="283">
        <f>'1a. Stedsspesifikk'!$D$93*0.000001*'1b. Kons. jord'!$E77*'1a. Stedsspesifikk'!$D$94*'1a. Stedsspesifikk'!$D$96*'1a. Stedsspesifikk'!$D$98/'1a. Stedsspesifikk'!$D$139</f>
        <v>0</v>
      </c>
      <c r="P77" s="283" t="e">
        <f>IF(Stoff!D75="i.r.","",'Gass transport'!$R75*1000*'1a. Stedsspesifikk'!$D$104*'1a. Stedsspesifikk'!$D$106/'1a. Stedsspesifikk'!$D$139)</f>
        <v>#VALUE!</v>
      </c>
      <c r="Q77" s="283" t="e">
        <f>'Vann transport'!$E75*'1a. Stedsspesifikk'!$D$112*'1a. Stedsspesifikk'!$D$114/'1a. Stedsspesifikk'!$D$139</f>
        <v>#VALUE!</v>
      </c>
      <c r="R77" s="283" t="str">
        <f>IF('Opptak i organismer'!$H75="","",'Opptak i organismer'!$H75*'1a. Stedsspesifikk'!$D$119*'1a. Stedsspesifikk'!$D$122*'1a. Stedsspesifikk'!$D$121/'1a. Stedsspesifikk'!$D$139)</f>
        <v/>
      </c>
      <c r="S77" s="284" t="e">
        <f>'Opptak i organismer'!$M75*'1a. Stedsspesifikk'!$D$129*'1a. Stedsspesifikk'!$D$132*'1a. Stedsspesifikk'!$D$131/'1a. Stedsspesifikk'!$D$139</f>
        <v>#VALUE!</v>
      </c>
      <c r="T77" s="57"/>
      <c r="U77" s="57"/>
      <c r="V77" s="57"/>
      <c r="W77" s="57"/>
      <c r="X77" s="57"/>
      <c r="Y77" s="57"/>
      <c r="Z77" s="57"/>
      <c r="AA77" s="57"/>
      <c r="AB77" s="57"/>
      <c r="AC77" s="57"/>
      <c r="AD77" s="57"/>
      <c r="AE77" s="57"/>
      <c r="AF77" s="57"/>
      <c r="AG77" s="57"/>
      <c r="AH77" s="57"/>
      <c r="AI77" s="57"/>
    </row>
    <row r="78" spans="1:35" x14ac:dyDescent="0.2">
      <c r="A78" s="64" t="str">
        <f>IF('1b. Kons. jord'!C78&gt;0,"x","")</f>
        <v/>
      </c>
      <c r="B78" s="229" t="str">
        <f>IF(Stoff!$B76=0,"-",Stoff!$B76)</f>
        <v>Oktylfenoletoksilat</v>
      </c>
      <c r="C78" s="230">
        <f>IF(Stoff!K76&gt;0,Stoff!K76,"")</f>
        <v>6.7000000000000004E-8</v>
      </c>
      <c r="D78" s="231" t="e">
        <f t="shared" si="4"/>
        <v>#VALUE!</v>
      </c>
      <c r="E78" s="283">
        <f>'1a. Stedsspesifikk'!$D$73*0.000001*'1b. Kons. jord'!$D78*'1a. Stedsspesifikk'!$D$75/'1a. Stedsspesifikk'!$D$139</f>
        <v>0</v>
      </c>
      <c r="F78" s="283">
        <f>'1a. Stedsspesifikk'!$D$85*0.000001*'1b. Kons. jord'!$D78*Stoff!O76*'1a. Stedsspesifikk'!$D$87/'1a. Stedsspesifikk'!$D$139</f>
        <v>0</v>
      </c>
      <c r="G78" s="283">
        <f>'1a. Stedsspesifikk'!$D$93*0.000001*'1b. Kons. jord'!$D78*'1a. Stedsspesifikk'!$D$94*'1a. Stedsspesifikk'!$D$96*'1a. Stedsspesifikk'!$D$98/'1a. Stedsspesifikk'!$D$139</f>
        <v>0</v>
      </c>
      <c r="H78" s="283" t="e">
        <f>IF(Stoff!D76="i.r.","",'Gass transport'!$P76*1000*'1a. Stedsspesifikk'!$D$104*'1a. Stedsspesifikk'!$D$106/'1a. Stedsspesifikk'!$D$139)</f>
        <v>#VALUE!</v>
      </c>
      <c r="I78" s="283" t="e">
        <f>'Vann transport'!$C76*'1a. Stedsspesifikk'!$D$112*'1a. Stedsspesifikk'!$D$114/'1a. Stedsspesifikk'!$D$139</f>
        <v>#VALUE!</v>
      </c>
      <c r="J78" s="283" t="str">
        <f>IF('Opptak i organismer'!$F76="","",'Opptak i organismer'!$F76*'1a. Stedsspesifikk'!$D$119*'1a. Stedsspesifikk'!$D$122*'1a. Stedsspesifikk'!$D$121/'1a. Stedsspesifikk'!$D$139)</f>
        <v/>
      </c>
      <c r="K78" s="284" t="e">
        <f>'Opptak i organismer'!$K76*'1a. Stedsspesifikk'!$D$129*'1a. Stedsspesifikk'!$D$132*'1a. Stedsspesifikk'!$D$131/'1a. Stedsspesifikk'!$D$139</f>
        <v>#VALUE!</v>
      </c>
      <c r="L78" s="66" t="e">
        <f t="shared" si="3"/>
        <v>#VALUE!</v>
      </c>
      <c r="M78" s="283">
        <f>'1a. Stedsspesifikk'!$D$73*0.000001*'1b. Kons. jord'!$E78*'1a. Stedsspesifikk'!$D$75/'1a. Stedsspesifikk'!$D$139</f>
        <v>0</v>
      </c>
      <c r="N78" s="283">
        <f>'1a. Stedsspesifikk'!$D$85*0.000001*'1b. Kons. jord'!$E78*Stoff!O76*'1a. Stedsspesifikk'!$D$87/'1a. Stedsspesifikk'!$D$139</f>
        <v>0</v>
      </c>
      <c r="O78" s="283">
        <f>'1a. Stedsspesifikk'!$D$93*0.000001*'1b. Kons. jord'!$E78*'1a. Stedsspesifikk'!$D$94*'1a. Stedsspesifikk'!$D$96*'1a. Stedsspesifikk'!$D$98/'1a. Stedsspesifikk'!$D$139</f>
        <v>0</v>
      </c>
      <c r="P78" s="283" t="e">
        <f>IF(Stoff!D76="i.r.","",'Gass transport'!$R76*1000*'1a. Stedsspesifikk'!$D$104*'1a. Stedsspesifikk'!$D$106/'1a. Stedsspesifikk'!$D$139)</f>
        <v>#VALUE!</v>
      </c>
      <c r="Q78" s="283" t="e">
        <f>'Vann transport'!$E76*'1a. Stedsspesifikk'!$D$112*'1a. Stedsspesifikk'!$D$114/'1a. Stedsspesifikk'!$D$139</f>
        <v>#VALUE!</v>
      </c>
      <c r="R78" s="283" t="str">
        <f>IF('Opptak i organismer'!$H76="","",'Opptak i organismer'!$H76*'1a. Stedsspesifikk'!$D$119*'1a. Stedsspesifikk'!$D$122*'1a. Stedsspesifikk'!$D$121/'1a. Stedsspesifikk'!$D$139)</f>
        <v/>
      </c>
      <c r="S78" s="284" t="e">
        <f>'Opptak i organismer'!$M76*'1a. Stedsspesifikk'!$D$129*'1a. Stedsspesifikk'!$D$132*'1a. Stedsspesifikk'!$D$131/'1a. Stedsspesifikk'!$D$139</f>
        <v>#VALUE!</v>
      </c>
      <c r="T78" s="57"/>
      <c r="U78" s="57"/>
      <c r="V78" s="57"/>
      <c r="W78" s="57"/>
      <c r="X78" s="57"/>
      <c r="Y78" s="57"/>
      <c r="Z78" s="57"/>
      <c r="AA78" s="57"/>
      <c r="AB78" s="57"/>
      <c r="AC78" s="57"/>
      <c r="AD78" s="57"/>
      <c r="AE78" s="57"/>
      <c r="AF78" s="57"/>
      <c r="AG78" s="57"/>
      <c r="AH78" s="57"/>
      <c r="AI78" s="57"/>
    </row>
    <row r="79" spans="1:35" x14ac:dyDescent="0.2">
      <c r="A79" s="64" t="str">
        <f>IF('1b. Kons. jord'!C79&gt;0,"x","")</f>
        <v/>
      </c>
      <c r="B79" s="229" t="str">
        <f>IF(Stoff!$B77=0,"-",Stoff!$B77)</f>
        <v>TBT-oksid</v>
      </c>
      <c r="C79" s="230">
        <f>IF(Stoff!K77&gt;0,Stoff!K77,"")</f>
        <v>2.5000000000000001E-4</v>
      </c>
      <c r="D79" s="231" t="e">
        <f t="shared" si="4"/>
        <v>#VALUE!</v>
      </c>
      <c r="E79" s="283">
        <f>'1a. Stedsspesifikk'!$D$73*0.000001*'1b. Kons. jord'!$D79*'1a. Stedsspesifikk'!$D$75/'1a. Stedsspesifikk'!$D$139</f>
        <v>0</v>
      </c>
      <c r="F79" s="283">
        <f>'1a. Stedsspesifikk'!$D$85*0.000001*'1b. Kons. jord'!$D79*Stoff!O77*'1a. Stedsspesifikk'!$D$87/'1a. Stedsspesifikk'!$D$139</f>
        <v>0</v>
      </c>
      <c r="G79" s="283">
        <f>'1a. Stedsspesifikk'!$D$93*0.000001*'1b. Kons. jord'!$D79*'1a. Stedsspesifikk'!$D$94*'1a. Stedsspesifikk'!$D$96*'1a. Stedsspesifikk'!$D$98/'1a. Stedsspesifikk'!$D$139</f>
        <v>0</v>
      </c>
      <c r="H79" s="283" t="e">
        <f>IF(Stoff!D77="i.r.","",'Gass transport'!$P77*1000*'1a. Stedsspesifikk'!$D$104*'1a. Stedsspesifikk'!$D$106/'1a. Stedsspesifikk'!$D$139)</f>
        <v>#VALUE!</v>
      </c>
      <c r="I79" s="283" t="e">
        <f>'Vann transport'!$C77*'1a. Stedsspesifikk'!$D$112*'1a. Stedsspesifikk'!$D$114/'1a. Stedsspesifikk'!$D$139</f>
        <v>#VALUE!</v>
      </c>
      <c r="J79" s="283" t="str">
        <f>IF('Opptak i organismer'!$F77="","",'Opptak i organismer'!$F77*'1a. Stedsspesifikk'!$D$119*'1a. Stedsspesifikk'!$D$122*'1a. Stedsspesifikk'!$D$121/'1a. Stedsspesifikk'!$D$139)</f>
        <v/>
      </c>
      <c r="K79" s="284" t="e">
        <f>'Opptak i organismer'!$K77*'1a. Stedsspesifikk'!$D$129*'1a. Stedsspesifikk'!$D$132*'1a. Stedsspesifikk'!$D$131/'1a. Stedsspesifikk'!$D$139</f>
        <v>#VALUE!</v>
      </c>
      <c r="L79" s="66" t="e">
        <f t="shared" si="3"/>
        <v>#VALUE!</v>
      </c>
      <c r="M79" s="283">
        <f>'1a. Stedsspesifikk'!$D$73*0.000001*'1b. Kons. jord'!$E79*'1a. Stedsspesifikk'!$D$75/'1a. Stedsspesifikk'!$D$139</f>
        <v>0</v>
      </c>
      <c r="N79" s="283">
        <f>'1a. Stedsspesifikk'!$D$85*0.000001*'1b. Kons. jord'!$E79*Stoff!O77*'1a. Stedsspesifikk'!$D$87/'1a. Stedsspesifikk'!$D$139</f>
        <v>0</v>
      </c>
      <c r="O79" s="283">
        <f>'1a. Stedsspesifikk'!$D$93*0.000001*'1b. Kons. jord'!$E79*'1a. Stedsspesifikk'!$D$94*'1a. Stedsspesifikk'!$D$96*'1a. Stedsspesifikk'!$D$98/'1a. Stedsspesifikk'!$D$139</f>
        <v>0</v>
      </c>
      <c r="P79" s="283" t="e">
        <f>IF(Stoff!D77="i.r.","",'Gass transport'!$R77*1000*'1a. Stedsspesifikk'!$D$104*'1a. Stedsspesifikk'!$D$106/'1a. Stedsspesifikk'!$D$139)</f>
        <v>#VALUE!</v>
      </c>
      <c r="Q79" s="283" t="e">
        <f>'Vann transport'!$E77*'1a. Stedsspesifikk'!$D$112*'1a. Stedsspesifikk'!$D$114/'1a. Stedsspesifikk'!$D$139</f>
        <v>#VALUE!</v>
      </c>
      <c r="R79" s="283" t="str">
        <f>IF('Opptak i organismer'!$H77="","",'Opptak i organismer'!$H77*'1a. Stedsspesifikk'!$D$119*'1a. Stedsspesifikk'!$D$122*'1a. Stedsspesifikk'!$D$121/'1a. Stedsspesifikk'!$D$139)</f>
        <v/>
      </c>
      <c r="S79" s="284" t="e">
        <f>'Opptak i organismer'!$M77*'1a. Stedsspesifikk'!$D$129*'1a. Stedsspesifikk'!$D$132*'1a. Stedsspesifikk'!$D$131/'1a. Stedsspesifikk'!$D$139</f>
        <v>#VALUE!</v>
      </c>
      <c r="T79" s="57"/>
      <c r="U79" s="57"/>
      <c r="V79" s="57"/>
      <c r="W79" s="57"/>
      <c r="X79" s="57"/>
      <c r="Y79" s="57"/>
      <c r="Z79" s="57"/>
      <c r="AA79" s="57"/>
      <c r="AB79" s="57"/>
      <c r="AC79" s="57"/>
      <c r="AD79" s="57"/>
      <c r="AE79" s="57"/>
      <c r="AF79" s="57"/>
      <c r="AG79" s="57"/>
      <c r="AH79" s="57"/>
      <c r="AI79" s="57"/>
    </row>
    <row r="80" spans="1:35" x14ac:dyDescent="0.2">
      <c r="A80" s="64" t="str">
        <f>IF('1b. Kons. jord'!C80&gt;0,"x","")</f>
        <v/>
      </c>
      <c r="B80" s="229" t="str">
        <f>IF(Stoff!$B78=0,"-",Stoff!$B78)</f>
        <v>Trifenyltinnklorid</v>
      </c>
      <c r="C80" s="230">
        <f>IF(Stoff!K78&gt;0,Stoff!K78,"")</f>
        <v>2.5000000000000001E-4</v>
      </c>
      <c r="D80" s="231" t="e">
        <f t="shared" si="4"/>
        <v>#VALUE!</v>
      </c>
      <c r="E80" s="283">
        <f>'1a. Stedsspesifikk'!$D$73*0.000001*'1b. Kons. jord'!$D80*'1a. Stedsspesifikk'!$D$75/'1a. Stedsspesifikk'!$D$139</f>
        <v>0</v>
      </c>
      <c r="F80" s="283">
        <f>'1a. Stedsspesifikk'!$D$85*0.000001*'1b. Kons. jord'!$D80*Stoff!O78*'1a. Stedsspesifikk'!$D$87/'1a. Stedsspesifikk'!$D$139</f>
        <v>0</v>
      </c>
      <c r="G80" s="283">
        <f>'1a. Stedsspesifikk'!$D$93*0.000001*'1b. Kons. jord'!$D80*'1a. Stedsspesifikk'!$D$94*'1a. Stedsspesifikk'!$D$96*'1a. Stedsspesifikk'!$D$98/'1a. Stedsspesifikk'!$D$139</f>
        <v>0</v>
      </c>
      <c r="H80" s="283" t="e">
        <f>IF(Stoff!D78="i.r.","",'Gass transport'!$P78*1000*'1a. Stedsspesifikk'!$D$104*'1a. Stedsspesifikk'!$D$106/'1a. Stedsspesifikk'!$D$139)</f>
        <v>#VALUE!</v>
      </c>
      <c r="I80" s="283" t="e">
        <f>'Vann transport'!$C78*'1a. Stedsspesifikk'!$D$112*'1a. Stedsspesifikk'!$D$114/'1a. Stedsspesifikk'!$D$139</f>
        <v>#VALUE!</v>
      </c>
      <c r="J80" s="283" t="str">
        <f>IF('Opptak i organismer'!$F78="","",'Opptak i organismer'!$F78*'1a. Stedsspesifikk'!$D$119*'1a. Stedsspesifikk'!$D$122*'1a. Stedsspesifikk'!$D$121/'1a. Stedsspesifikk'!$D$139)</f>
        <v/>
      </c>
      <c r="K80" s="284" t="e">
        <f>'Opptak i organismer'!$K78*'1a. Stedsspesifikk'!$D$129*'1a. Stedsspesifikk'!$D$132*'1a. Stedsspesifikk'!$D$131/'1a. Stedsspesifikk'!$D$139</f>
        <v>#VALUE!</v>
      </c>
      <c r="L80" s="66" t="e">
        <f t="shared" si="3"/>
        <v>#VALUE!</v>
      </c>
      <c r="M80" s="283">
        <f>'1a. Stedsspesifikk'!$D$73*0.000001*'1b. Kons. jord'!$E80*'1a. Stedsspesifikk'!$D$75/'1a. Stedsspesifikk'!$D$139</f>
        <v>0</v>
      </c>
      <c r="N80" s="283">
        <f>'1a. Stedsspesifikk'!$D$85*0.000001*'1b. Kons. jord'!$E80*Stoff!O78*'1a. Stedsspesifikk'!$D$87/'1a. Stedsspesifikk'!$D$139</f>
        <v>0</v>
      </c>
      <c r="O80" s="283">
        <f>'1a. Stedsspesifikk'!$D$93*0.000001*'1b. Kons. jord'!$E80*'1a. Stedsspesifikk'!$D$94*'1a. Stedsspesifikk'!$D$96*'1a. Stedsspesifikk'!$D$98/'1a. Stedsspesifikk'!$D$139</f>
        <v>0</v>
      </c>
      <c r="P80" s="283" t="e">
        <f>IF(Stoff!D78="i.r.","",'Gass transport'!$R78*1000*'1a. Stedsspesifikk'!$D$104*'1a. Stedsspesifikk'!$D$106/'1a. Stedsspesifikk'!$D$139)</f>
        <v>#VALUE!</v>
      </c>
      <c r="Q80" s="283" t="e">
        <f>'Vann transport'!$E78*'1a. Stedsspesifikk'!$D$112*'1a. Stedsspesifikk'!$D$114/'1a. Stedsspesifikk'!$D$139</f>
        <v>#VALUE!</v>
      </c>
      <c r="R80" s="283" t="str">
        <f>IF('Opptak i organismer'!$H78="","",'Opptak i organismer'!$H78*'1a. Stedsspesifikk'!$D$119*'1a. Stedsspesifikk'!$D$122*'1a. Stedsspesifikk'!$D$121/'1a. Stedsspesifikk'!$D$139)</f>
        <v/>
      </c>
      <c r="S80" s="284" t="e">
        <f>'Opptak i organismer'!$M78*'1a. Stedsspesifikk'!$D$129*'1a. Stedsspesifikk'!$D$132*'1a. Stedsspesifikk'!$D$131/'1a. Stedsspesifikk'!$D$139</f>
        <v>#VALUE!</v>
      </c>
      <c r="T80" s="57"/>
      <c r="U80" s="57"/>
      <c r="V80" s="57"/>
      <c r="W80" s="57"/>
      <c r="X80" s="57"/>
      <c r="Y80" s="57"/>
      <c r="Z80" s="57"/>
      <c r="AA80" s="57"/>
      <c r="AB80" s="57"/>
      <c r="AC80" s="57"/>
      <c r="AD80" s="57"/>
      <c r="AE80" s="57"/>
      <c r="AF80" s="57"/>
      <c r="AG80" s="57"/>
      <c r="AH80" s="57"/>
      <c r="AI80" s="57"/>
    </row>
    <row r="81" spans="1:35" x14ac:dyDescent="0.2">
      <c r="A81" s="64" t="str">
        <f>IF('1b. Kons. jord'!C81&gt;0,"x","")</f>
        <v/>
      </c>
      <c r="B81" s="229" t="str">
        <f>IF(Stoff!$B79=0,"-",Stoff!$B79)</f>
        <v>Di(2-etylheksyl)ftalat</v>
      </c>
      <c r="C81" s="230">
        <f>IF(Stoff!K79&gt;0,Stoff!K79,"")</f>
        <v>4.8000000000000001E-2</v>
      </c>
      <c r="D81" s="231" t="e">
        <f t="shared" si="4"/>
        <v>#VALUE!</v>
      </c>
      <c r="E81" s="283">
        <f>'1a. Stedsspesifikk'!$D$73*0.000001*'1b. Kons. jord'!$D81*'1a. Stedsspesifikk'!$D$75/'1a. Stedsspesifikk'!$D$139</f>
        <v>0</v>
      </c>
      <c r="F81" s="283">
        <f>'1a. Stedsspesifikk'!$D$85*0.000001*'1b. Kons. jord'!$D81*Stoff!O79*'1a. Stedsspesifikk'!$D$87/'1a. Stedsspesifikk'!$D$139</f>
        <v>0</v>
      </c>
      <c r="G81" s="283">
        <f>'1a. Stedsspesifikk'!$D$93*0.000001*'1b. Kons. jord'!$D81*'1a. Stedsspesifikk'!$D$94*'1a. Stedsspesifikk'!$D$96*'1a. Stedsspesifikk'!$D$98/'1a. Stedsspesifikk'!$D$139</f>
        <v>0</v>
      </c>
      <c r="H81" s="283" t="e">
        <f>IF(Stoff!D79="i.r.","",'Gass transport'!$P79*1000*'1a. Stedsspesifikk'!$D$104*'1a. Stedsspesifikk'!$D$106/'1a. Stedsspesifikk'!$D$139)</f>
        <v>#VALUE!</v>
      </c>
      <c r="I81" s="283" t="e">
        <f>'Vann transport'!$C79*'1a. Stedsspesifikk'!$D$112*'1a. Stedsspesifikk'!$D$114/'1a. Stedsspesifikk'!$D$139</f>
        <v>#VALUE!</v>
      </c>
      <c r="J81" s="283" t="str">
        <f>IF('Opptak i organismer'!$F79="","",'Opptak i organismer'!$F79*'1a. Stedsspesifikk'!$D$119*'1a. Stedsspesifikk'!$D$122*'1a. Stedsspesifikk'!$D$121/'1a. Stedsspesifikk'!$D$139)</f>
        <v/>
      </c>
      <c r="K81" s="284" t="e">
        <f>'Opptak i organismer'!$K79*'1a. Stedsspesifikk'!$D$129*'1a. Stedsspesifikk'!$D$132*'1a. Stedsspesifikk'!$D$131/'1a. Stedsspesifikk'!$D$139</f>
        <v>#VALUE!</v>
      </c>
      <c r="L81" s="66" t="e">
        <f t="shared" si="3"/>
        <v>#VALUE!</v>
      </c>
      <c r="M81" s="283">
        <f>'1a. Stedsspesifikk'!$D$73*0.000001*'1b. Kons. jord'!$E81*'1a. Stedsspesifikk'!$D$75/'1a. Stedsspesifikk'!$D$139</f>
        <v>0</v>
      </c>
      <c r="N81" s="283">
        <f>'1a. Stedsspesifikk'!$D$85*0.000001*'1b. Kons. jord'!$E81*Stoff!O79*'1a. Stedsspesifikk'!$D$87/'1a. Stedsspesifikk'!$D$139</f>
        <v>0</v>
      </c>
      <c r="O81" s="283">
        <f>'1a. Stedsspesifikk'!$D$93*0.000001*'1b. Kons. jord'!$E81*'1a. Stedsspesifikk'!$D$94*'1a. Stedsspesifikk'!$D$96*'1a. Stedsspesifikk'!$D$98/'1a. Stedsspesifikk'!$D$139</f>
        <v>0</v>
      </c>
      <c r="P81" s="283" t="e">
        <f>IF(Stoff!D79="i.r.","",'Gass transport'!$R79*1000*'1a. Stedsspesifikk'!$D$104*'1a. Stedsspesifikk'!$D$106/'1a. Stedsspesifikk'!$D$139)</f>
        <v>#VALUE!</v>
      </c>
      <c r="Q81" s="283" t="e">
        <f>'Vann transport'!$E79*'1a. Stedsspesifikk'!$D$112*'1a. Stedsspesifikk'!$D$114/'1a. Stedsspesifikk'!$D$139</f>
        <v>#VALUE!</v>
      </c>
      <c r="R81" s="283" t="str">
        <f>IF('Opptak i organismer'!$H79="","",'Opptak i organismer'!$H79*'1a. Stedsspesifikk'!$D$119*'1a. Stedsspesifikk'!$D$122*'1a. Stedsspesifikk'!$D$121/'1a. Stedsspesifikk'!$D$139)</f>
        <v/>
      </c>
      <c r="S81" s="284" t="e">
        <f>'Opptak i organismer'!$M79*'1a. Stedsspesifikk'!$D$129*'1a. Stedsspesifikk'!$D$132*'1a. Stedsspesifikk'!$D$131/'1a. Stedsspesifikk'!$D$139</f>
        <v>#VALUE!</v>
      </c>
      <c r="T81" s="57"/>
      <c r="U81" s="57"/>
      <c r="V81" s="57"/>
      <c r="W81" s="57"/>
      <c r="X81" s="57"/>
      <c r="Y81" s="57"/>
      <c r="Z81" s="57"/>
      <c r="AA81" s="57"/>
      <c r="AB81" s="57"/>
      <c r="AC81" s="57"/>
      <c r="AD81" s="57"/>
      <c r="AE81" s="57"/>
      <c r="AF81" s="57"/>
      <c r="AG81" s="57"/>
      <c r="AH81" s="57"/>
      <c r="AI81" s="57"/>
    </row>
    <row r="82" spans="1:35" x14ac:dyDescent="0.2">
      <c r="A82" s="64" t="str">
        <f>IF('1b. Kons. jord'!C82&gt;0,"x","")</f>
        <v/>
      </c>
      <c r="B82" s="229" t="str">
        <f>IF(Stoff!$B80=0,"-",Stoff!$B80)</f>
        <v>Mellomkjedete kl. paraf.</v>
      </c>
      <c r="C82" s="230">
        <f>IF(Stoff!K80&gt;0,Stoff!K80,"")</f>
        <v>4.0000000000000001E-3</v>
      </c>
      <c r="D82" s="231" t="e">
        <f t="shared" si="4"/>
        <v>#VALUE!</v>
      </c>
      <c r="E82" s="283">
        <f>'1a. Stedsspesifikk'!$D$73*0.000001*'1b. Kons. jord'!$D82*'1a. Stedsspesifikk'!$D$75/'1a. Stedsspesifikk'!$D$139</f>
        <v>0</v>
      </c>
      <c r="F82" s="283">
        <f>'1a. Stedsspesifikk'!$D$85*0.000001*'1b. Kons. jord'!$D82*Stoff!O80*'1a. Stedsspesifikk'!$D$87/'1a. Stedsspesifikk'!$D$139</f>
        <v>0</v>
      </c>
      <c r="G82" s="283">
        <f>'1a. Stedsspesifikk'!$D$93*0.000001*'1b. Kons. jord'!$D82*'1a. Stedsspesifikk'!$D$94*'1a. Stedsspesifikk'!$D$96*'1a. Stedsspesifikk'!$D$98/'1a. Stedsspesifikk'!$D$139</f>
        <v>0</v>
      </c>
      <c r="H82" s="283" t="e">
        <f>IF(Stoff!D80="i.r.","",'Gass transport'!$P80*1000*'1a. Stedsspesifikk'!$D$104*'1a. Stedsspesifikk'!$D$106/'1a. Stedsspesifikk'!$D$139)</f>
        <v>#VALUE!</v>
      </c>
      <c r="I82" s="283" t="e">
        <f>'Vann transport'!$C80*'1a. Stedsspesifikk'!$D$112*'1a. Stedsspesifikk'!$D$114/'1a. Stedsspesifikk'!$D$139</f>
        <v>#VALUE!</v>
      </c>
      <c r="J82" s="283" t="str">
        <f>IF('Opptak i organismer'!$F80="","",'Opptak i organismer'!$F80*'1a. Stedsspesifikk'!$D$119*'1a. Stedsspesifikk'!$D$122*'1a. Stedsspesifikk'!$D$121/'1a. Stedsspesifikk'!$D$139)</f>
        <v/>
      </c>
      <c r="K82" s="284" t="e">
        <f>'Opptak i organismer'!$K80*'1a. Stedsspesifikk'!$D$129*'1a. Stedsspesifikk'!$D$132*'1a. Stedsspesifikk'!$D$131/'1a. Stedsspesifikk'!$D$139</f>
        <v>#VALUE!</v>
      </c>
      <c r="L82" s="66" t="e">
        <f t="shared" si="3"/>
        <v>#VALUE!</v>
      </c>
      <c r="M82" s="283">
        <f>'1a. Stedsspesifikk'!$D$73*0.000001*'1b. Kons. jord'!$E82*'1a. Stedsspesifikk'!$D$75/'1a. Stedsspesifikk'!$D$139</f>
        <v>0</v>
      </c>
      <c r="N82" s="283">
        <f>'1a. Stedsspesifikk'!$D$85*0.000001*'1b. Kons. jord'!$E82*Stoff!O80*'1a. Stedsspesifikk'!$D$87/'1a. Stedsspesifikk'!$D$139</f>
        <v>0</v>
      </c>
      <c r="O82" s="283">
        <f>'1a. Stedsspesifikk'!$D$93*0.000001*'1b. Kons. jord'!$E82*'1a. Stedsspesifikk'!$D$94*'1a. Stedsspesifikk'!$D$96*'1a. Stedsspesifikk'!$D$98/'1a. Stedsspesifikk'!$D$139</f>
        <v>0</v>
      </c>
      <c r="P82" s="283" t="e">
        <f>IF(Stoff!D80="i.r.","",'Gass transport'!$R80*1000*'1a. Stedsspesifikk'!$D$104*'1a. Stedsspesifikk'!$D$106/'1a. Stedsspesifikk'!$D$139)</f>
        <v>#VALUE!</v>
      </c>
      <c r="Q82" s="283" t="e">
        <f>'Vann transport'!$E80*'1a. Stedsspesifikk'!$D$112*'1a. Stedsspesifikk'!$D$114/'1a. Stedsspesifikk'!$D$139</f>
        <v>#VALUE!</v>
      </c>
      <c r="R82" s="283" t="str">
        <f>IF('Opptak i organismer'!$H80="","",'Opptak i organismer'!$H80*'1a. Stedsspesifikk'!$D$119*'1a. Stedsspesifikk'!$D$122*'1a. Stedsspesifikk'!$D$121/'1a. Stedsspesifikk'!$D$139)</f>
        <v/>
      </c>
      <c r="S82" s="284" t="e">
        <f>'Opptak i organismer'!$M80*'1a. Stedsspesifikk'!$D$129*'1a. Stedsspesifikk'!$D$132*'1a. Stedsspesifikk'!$D$131/'1a. Stedsspesifikk'!$D$139</f>
        <v>#VALUE!</v>
      </c>
      <c r="T82" s="57"/>
      <c r="U82" s="57"/>
      <c r="V82" s="57"/>
      <c r="W82" s="57"/>
      <c r="X82" s="57"/>
      <c r="Y82" s="57"/>
      <c r="Z82" s="57"/>
      <c r="AA82" s="57"/>
      <c r="AB82" s="57"/>
      <c r="AC82" s="57"/>
      <c r="AD82" s="57"/>
      <c r="AE82" s="57"/>
      <c r="AF82" s="57"/>
      <c r="AG82" s="57"/>
      <c r="AH82" s="57"/>
      <c r="AI82" s="57"/>
    </row>
    <row r="83" spans="1:35" x14ac:dyDescent="0.2">
      <c r="A83" s="64" t="str">
        <f>IF('1b. Kons. jord'!C83&gt;0,"x","")</f>
        <v/>
      </c>
      <c r="B83" s="229" t="str">
        <f>IF(Stoff!$B81=0,"-",Stoff!$B81)</f>
        <v>Kortkjedete kl. paraf.</v>
      </c>
      <c r="C83" s="230">
        <f>IF(Stoff!K81&gt;0,Stoff!K81,"")</f>
        <v>0.1</v>
      </c>
      <c r="D83" s="231" t="e">
        <f t="shared" si="4"/>
        <v>#VALUE!</v>
      </c>
      <c r="E83" s="283">
        <f>'1a. Stedsspesifikk'!$D$73*0.000001*'1b. Kons. jord'!$D83*'1a. Stedsspesifikk'!$D$75/'1a. Stedsspesifikk'!$D$139</f>
        <v>0</v>
      </c>
      <c r="F83" s="283">
        <f>'1a. Stedsspesifikk'!$D$85*0.000001*'1b. Kons. jord'!$D83*Stoff!O81*'1a. Stedsspesifikk'!$D$87/'1a. Stedsspesifikk'!$D$139</f>
        <v>0</v>
      </c>
      <c r="G83" s="283">
        <f>'1a. Stedsspesifikk'!$D$93*0.000001*'1b. Kons. jord'!$D83*'1a. Stedsspesifikk'!$D$94*'1a. Stedsspesifikk'!$D$96*'1a. Stedsspesifikk'!$D$98/'1a. Stedsspesifikk'!$D$139</f>
        <v>0</v>
      </c>
      <c r="H83" s="283" t="e">
        <f>IF(Stoff!D81="i.r.","",'Gass transport'!$P81*1000*'1a. Stedsspesifikk'!$D$104*'1a. Stedsspesifikk'!$D$106/'1a. Stedsspesifikk'!$D$139)</f>
        <v>#VALUE!</v>
      </c>
      <c r="I83" s="283" t="e">
        <f>'Vann transport'!$C81*'1a. Stedsspesifikk'!$D$112*'1a. Stedsspesifikk'!$D$114/'1a. Stedsspesifikk'!$D$139</f>
        <v>#VALUE!</v>
      </c>
      <c r="J83" s="283" t="str">
        <f>IF('Opptak i organismer'!$F81="","",'Opptak i organismer'!$F81*'1a. Stedsspesifikk'!$D$119*'1a. Stedsspesifikk'!$D$122*'1a. Stedsspesifikk'!$D$121/'1a. Stedsspesifikk'!$D$139)</f>
        <v/>
      </c>
      <c r="K83" s="284" t="e">
        <f>'Opptak i organismer'!$K81*'1a. Stedsspesifikk'!$D$129*'1a. Stedsspesifikk'!$D$132*'1a. Stedsspesifikk'!$D$131/'1a. Stedsspesifikk'!$D$139</f>
        <v>#VALUE!</v>
      </c>
      <c r="L83" s="66" t="e">
        <f t="shared" si="3"/>
        <v>#VALUE!</v>
      </c>
      <c r="M83" s="283">
        <f>'1a. Stedsspesifikk'!$D$73*0.000001*'1b. Kons. jord'!$E83*'1a. Stedsspesifikk'!$D$75/'1a. Stedsspesifikk'!$D$139</f>
        <v>0</v>
      </c>
      <c r="N83" s="283">
        <f>'1a. Stedsspesifikk'!$D$85*0.000001*'1b. Kons. jord'!$E83*Stoff!O81*'1a. Stedsspesifikk'!$D$87/'1a. Stedsspesifikk'!$D$139</f>
        <v>0</v>
      </c>
      <c r="O83" s="283">
        <f>'1a. Stedsspesifikk'!$D$93*0.000001*'1b. Kons. jord'!$E83*'1a. Stedsspesifikk'!$D$94*'1a. Stedsspesifikk'!$D$96*'1a. Stedsspesifikk'!$D$98/'1a. Stedsspesifikk'!$D$139</f>
        <v>0</v>
      </c>
      <c r="P83" s="283" t="e">
        <f>IF(Stoff!D81="i.r.","",'Gass transport'!$R81*1000*'1a. Stedsspesifikk'!$D$104*'1a. Stedsspesifikk'!$D$106/'1a. Stedsspesifikk'!$D$139)</f>
        <v>#VALUE!</v>
      </c>
      <c r="Q83" s="283" t="e">
        <f>'Vann transport'!$E81*'1a. Stedsspesifikk'!$D$112*'1a. Stedsspesifikk'!$D$114/'1a. Stedsspesifikk'!$D$139</f>
        <v>#VALUE!</v>
      </c>
      <c r="R83" s="283" t="str">
        <f>IF('Opptak i organismer'!$H81="","",'Opptak i organismer'!$H81*'1a. Stedsspesifikk'!$D$119*'1a. Stedsspesifikk'!$D$122*'1a. Stedsspesifikk'!$D$121/'1a. Stedsspesifikk'!$D$139)</f>
        <v/>
      </c>
      <c r="S83" s="284" t="e">
        <f>'Opptak i organismer'!$M81*'1a. Stedsspesifikk'!$D$129*'1a. Stedsspesifikk'!$D$132*'1a. Stedsspesifikk'!$D$131/'1a. Stedsspesifikk'!$D$139</f>
        <v>#VALUE!</v>
      </c>
      <c r="T83" s="57"/>
      <c r="U83" s="57"/>
      <c r="V83" s="57"/>
      <c r="W83" s="57"/>
      <c r="X83" s="57"/>
      <c r="Y83" s="57"/>
      <c r="Z83" s="57"/>
      <c r="AA83" s="57"/>
      <c r="AB83" s="57"/>
      <c r="AC83" s="57"/>
      <c r="AD83" s="57"/>
      <c r="AE83" s="57"/>
      <c r="AF83" s="57"/>
      <c r="AG83" s="57"/>
      <c r="AH83" s="57"/>
      <c r="AI83" s="57"/>
    </row>
    <row r="84" spans="1:35" x14ac:dyDescent="0.2">
      <c r="A84" s="64" t="str">
        <f>IF('1b. Kons. jord'!C84&gt;0,"x","")</f>
        <v/>
      </c>
      <c r="B84" s="229" t="str">
        <f>IF(Stoff!$B82=0,"-",Stoff!$B82)</f>
        <v>Polyklorerte naftalener</v>
      </c>
      <c r="C84" s="230">
        <f>IF(Stoff!K82&gt;0,Stoff!K82,"")</f>
        <v>0.08</v>
      </c>
      <c r="D84" s="231" t="e">
        <f t="shared" si="4"/>
        <v>#VALUE!</v>
      </c>
      <c r="E84" s="283">
        <f>'1a. Stedsspesifikk'!$D$73*0.000001*'1b. Kons. jord'!$D84*'1a. Stedsspesifikk'!$D$75/'1a. Stedsspesifikk'!$D$139</f>
        <v>0</v>
      </c>
      <c r="F84" s="283">
        <f>'1a. Stedsspesifikk'!$D$85*0.000001*'1b. Kons. jord'!$D84*Stoff!O82*'1a. Stedsspesifikk'!$D$87/'1a. Stedsspesifikk'!$D$139</f>
        <v>0</v>
      </c>
      <c r="G84" s="283">
        <f>'1a. Stedsspesifikk'!$D$93*0.000001*'1b. Kons. jord'!$D84*'1a. Stedsspesifikk'!$D$94*'1a. Stedsspesifikk'!$D$96*'1a. Stedsspesifikk'!$D$98/'1a. Stedsspesifikk'!$D$139</f>
        <v>0</v>
      </c>
      <c r="H84" s="283" t="e">
        <f>IF(Stoff!D82="i.r.","",'Gass transport'!$P82*1000*'1a. Stedsspesifikk'!$D$104*'1a. Stedsspesifikk'!$D$106/'1a. Stedsspesifikk'!$D$139)</f>
        <v>#VALUE!</v>
      </c>
      <c r="I84" s="283" t="e">
        <f>'Vann transport'!$C82*'1a. Stedsspesifikk'!$D$112*'1a. Stedsspesifikk'!$D$114/'1a. Stedsspesifikk'!$D$139</f>
        <v>#VALUE!</v>
      </c>
      <c r="J84" s="283" t="str">
        <f>IF('Opptak i organismer'!$F82="","",'Opptak i organismer'!$F82*'1a. Stedsspesifikk'!$D$119*'1a. Stedsspesifikk'!$D$122*'1a. Stedsspesifikk'!$D$121/'1a. Stedsspesifikk'!$D$139)</f>
        <v/>
      </c>
      <c r="K84" s="284" t="e">
        <f>'Opptak i organismer'!$K82*'1a. Stedsspesifikk'!$D$129*'1a. Stedsspesifikk'!$D$132*'1a. Stedsspesifikk'!$D$131/'1a. Stedsspesifikk'!$D$139</f>
        <v>#VALUE!</v>
      </c>
      <c r="L84" s="66" t="e">
        <f t="shared" si="3"/>
        <v>#VALUE!</v>
      </c>
      <c r="M84" s="283">
        <f>'1a. Stedsspesifikk'!$D$73*0.000001*'1b. Kons. jord'!$E84*'1a. Stedsspesifikk'!$D$75/'1a. Stedsspesifikk'!$D$139</f>
        <v>0</v>
      </c>
      <c r="N84" s="283">
        <f>'1a. Stedsspesifikk'!$D$85*0.000001*'1b. Kons. jord'!$E84*Stoff!O82*'1a. Stedsspesifikk'!$D$87/'1a. Stedsspesifikk'!$D$139</f>
        <v>0</v>
      </c>
      <c r="O84" s="283">
        <f>'1a. Stedsspesifikk'!$D$93*0.000001*'1b. Kons. jord'!$E84*'1a. Stedsspesifikk'!$D$94*'1a. Stedsspesifikk'!$D$96*'1a. Stedsspesifikk'!$D$98/'1a. Stedsspesifikk'!$D$139</f>
        <v>0</v>
      </c>
      <c r="P84" s="283" t="e">
        <f>IF(Stoff!D82="i.r.","",'Gass transport'!$R82*1000*'1a. Stedsspesifikk'!$D$104*'1a. Stedsspesifikk'!$D$106/'1a. Stedsspesifikk'!$D$139)</f>
        <v>#VALUE!</v>
      </c>
      <c r="Q84" s="283" t="e">
        <f>'Vann transport'!$E82*'1a. Stedsspesifikk'!$D$112*'1a. Stedsspesifikk'!$D$114/'1a. Stedsspesifikk'!$D$139</f>
        <v>#VALUE!</v>
      </c>
      <c r="R84" s="283" t="str">
        <f>IF('Opptak i organismer'!$H82="","",'Opptak i organismer'!$H82*'1a. Stedsspesifikk'!$D$119*'1a. Stedsspesifikk'!$D$122*'1a. Stedsspesifikk'!$D$121/'1a. Stedsspesifikk'!$D$139)</f>
        <v/>
      </c>
      <c r="S84" s="284" t="e">
        <f>'Opptak i organismer'!$M82*'1a. Stedsspesifikk'!$D$129*'1a. Stedsspesifikk'!$D$132*'1a. Stedsspesifikk'!$D$131/'1a. Stedsspesifikk'!$D$139</f>
        <v>#VALUE!</v>
      </c>
      <c r="T84" s="57"/>
      <c r="U84" s="57"/>
      <c r="V84" s="57"/>
      <c r="W84" s="57"/>
      <c r="X84" s="57"/>
      <c r="Y84" s="57"/>
      <c r="Z84" s="57"/>
      <c r="AA84" s="57"/>
      <c r="AB84" s="57"/>
      <c r="AC84" s="57"/>
      <c r="AD84" s="57"/>
      <c r="AE84" s="57"/>
      <c r="AF84" s="57"/>
      <c r="AG84" s="57"/>
      <c r="AH84" s="57"/>
      <c r="AI84" s="57"/>
    </row>
    <row r="85" spans="1:35" x14ac:dyDescent="0.2">
      <c r="A85" s="64" t="str">
        <f>IF('1b. Kons. jord'!C85&gt;0,"x","")</f>
        <v/>
      </c>
      <c r="B85" s="229" t="str">
        <f>IF(Stoff!$B83=0,"-",Stoff!$B83)</f>
        <v>Trikresylfosfat</v>
      </c>
      <c r="C85" s="230">
        <f>IF(Stoff!K83&gt;0,Stoff!K83,"")</f>
        <v>0.05</v>
      </c>
      <c r="D85" s="231" t="e">
        <f t="shared" si="4"/>
        <v>#VALUE!</v>
      </c>
      <c r="E85" s="283">
        <f>'1a. Stedsspesifikk'!$D$73*0.000001*'1b. Kons. jord'!$D85*'1a. Stedsspesifikk'!$D$75/'1a. Stedsspesifikk'!$D$139</f>
        <v>0</v>
      </c>
      <c r="F85" s="283">
        <f>'1a. Stedsspesifikk'!$D$85*0.000001*'1b. Kons. jord'!$D85*Stoff!O83*'1a. Stedsspesifikk'!$D$87/'1a. Stedsspesifikk'!$D$139</f>
        <v>0</v>
      </c>
      <c r="G85" s="283">
        <f>'1a. Stedsspesifikk'!$D$93*0.000001*'1b. Kons. jord'!$D85*'1a. Stedsspesifikk'!$D$94*'1a. Stedsspesifikk'!$D$96*'1a. Stedsspesifikk'!$D$98/'1a. Stedsspesifikk'!$D$139</f>
        <v>0</v>
      </c>
      <c r="H85" s="283" t="e">
        <f>IF(Stoff!D83="i.r.","",'Gass transport'!$P83*1000*'1a. Stedsspesifikk'!$D$104*'1a. Stedsspesifikk'!$D$106/'1a. Stedsspesifikk'!$D$139)</f>
        <v>#VALUE!</v>
      </c>
      <c r="I85" s="283" t="e">
        <f>'Vann transport'!$C83*'1a. Stedsspesifikk'!$D$112*'1a. Stedsspesifikk'!$D$114/'1a. Stedsspesifikk'!$D$139</f>
        <v>#VALUE!</v>
      </c>
      <c r="J85" s="283" t="str">
        <f>IF('Opptak i organismer'!$F83="","",'Opptak i organismer'!$F83*'1a. Stedsspesifikk'!$D$119*'1a. Stedsspesifikk'!$D$122*'1a. Stedsspesifikk'!$D$121/'1a. Stedsspesifikk'!$D$139)</f>
        <v/>
      </c>
      <c r="K85" s="284" t="e">
        <f>'Opptak i organismer'!$K83*'1a. Stedsspesifikk'!$D$129*'1a. Stedsspesifikk'!$D$132*'1a. Stedsspesifikk'!$D$131/'1a. Stedsspesifikk'!$D$139</f>
        <v>#VALUE!</v>
      </c>
      <c r="L85" s="66" t="e">
        <f t="shared" si="3"/>
        <v>#VALUE!</v>
      </c>
      <c r="M85" s="283">
        <f>'1a. Stedsspesifikk'!$D$73*0.000001*'1b. Kons. jord'!$E85*'1a. Stedsspesifikk'!$D$75/'1a. Stedsspesifikk'!$D$139</f>
        <v>0</v>
      </c>
      <c r="N85" s="283">
        <f>'1a. Stedsspesifikk'!$D$85*0.000001*'1b. Kons. jord'!$E85*Stoff!O83*'1a. Stedsspesifikk'!$D$87/'1a. Stedsspesifikk'!$D$139</f>
        <v>0</v>
      </c>
      <c r="O85" s="283">
        <f>'1a. Stedsspesifikk'!$D$93*0.000001*'1b. Kons. jord'!$E85*'1a. Stedsspesifikk'!$D$94*'1a. Stedsspesifikk'!$D$96*'1a. Stedsspesifikk'!$D$98/'1a. Stedsspesifikk'!$D$139</f>
        <v>0</v>
      </c>
      <c r="P85" s="283" t="e">
        <f>IF(Stoff!D83="i.r.","",'Gass transport'!$R83*1000*'1a. Stedsspesifikk'!$D$104*'1a. Stedsspesifikk'!$D$106/'1a. Stedsspesifikk'!$D$139)</f>
        <v>#VALUE!</v>
      </c>
      <c r="Q85" s="283" t="e">
        <f>'Vann transport'!$E83*'1a. Stedsspesifikk'!$D$112*'1a. Stedsspesifikk'!$D$114/'1a. Stedsspesifikk'!$D$139</f>
        <v>#VALUE!</v>
      </c>
      <c r="R85" s="283" t="str">
        <f>IF('Opptak i organismer'!$H83="","",'Opptak i organismer'!$H83*'1a. Stedsspesifikk'!$D$119*'1a. Stedsspesifikk'!$D$122*'1a. Stedsspesifikk'!$D$121/'1a. Stedsspesifikk'!$D$139)</f>
        <v/>
      </c>
      <c r="S85" s="284" t="e">
        <f>'Opptak i organismer'!$M83*'1a. Stedsspesifikk'!$D$129*'1a. Stedsspesifikk'!$D$132*'1a. Stedsspesifikk'!$D$131/'1a. Stedsspesifikk'!$D$139</f>
        <v>#VALUE!</v>
      </c>
      <c r="T85" s="57"/>
      <c r="U85" s="57"/>
      <c r="V85" s="57"/>
      <c r="W85" s="57"/>
      <c r="X85" s="57"/>
      <c r="Y85" s="57"/>
      <c r="Z85" s="57"/>
      <c r="AA85" s="57"/>
      <c r="AB85" s="57"/>
      <c r="AC85" s="57"/>
      <c r="AD85" s="57"/>
      <c r="AE85" s="57"/>
      <c r="AF85" s="57"/>
      <c r="AG85" s="57"/>
      <c r="AH85" s="57"/>
      <c r="AI85" s="57"/>
    </row>
    <row r="86" spans="1:35" x14ac:dyDescent="0.2">
      <c r="A86" s="64" t="str">
        <f>IF('1b. Kons. jord'!C86&gt;0,"x","")</f>
        <v/>
      </c>
      <c r="B86" s="229" t="str">
        <f>IF(Stoff!$B84=0,"-",Stoff!$B84)</f>
        <v>Dioksin (TCDD-ekv.)</v>
      </c>
      <c r="C86" s="230">
        <f>IF(Stoff!K84&gt;0,Stoff!K84,"")</f>
        <v>2.0000000000000001E-9</v>
      </c>
      <c r="D86" s="231" t="e">
        <f t="shared" si="4"/>
        <v>#VALUE!</v>
      </c>
      <c r="E86" s="283">
        <f>'1a. Stedsspesifikk'!$D$73*0.000001*'1b. Kons. jord'!$D86*'1a. Stedsspesifikk'!$D$75/'1a. Stedsspesifikk'!$D$139</f>
        <v>0</v>
      </c>
      <c r="F86" s="283">
        <f>'1a. Stedsspesifikk'!$D$85*0.000001*'1b. Kons. jord'!$D86*Stoff!O84*'1a. Stedsspesifikk'!$D$87/'1a. Stedsspesifikk'!$D$139</f>
        <v>0</v>
      </c>
      <c r="G86" s="283">
        <f>'1a. Stedsspesifikk'!$D$93*0.000001*'1b. Kons. jord'!$D86*'1a. Stedsspesifikk'!$D$94*'1a. Stedsspesifikk'!$D$96*'1a. Stedsspesifikk'!$D$98/'1a. Stedsspesifikk'!$D$139</f>
        <v>0</v>
      </c>
      <c r="H86" s="283" t="e">
        <f>IF(Stoff!D84="i.r.","",'Gass transport'!$P84*1000*'1a. Stedsspesifikk'!$D$104*'1a. Stedsspesifikk'!$D$106/'1a. Stedsspesifikk'!$D$139)</f>
        <v>#VALUE!</v>
      </c>
      <c r="I86" s="283" t="e">
        <f>'Vann transport'!$C84*'1a. Stedsspesifikk'!$D$112*'1a. Stedsspesifikk'!$D$114/'1a. Stedsspesifikk'!$D$139</f>
        <v>#VALUE!</v>
      </c>
      <c r="J86" s="283" t="str">
        <f>IF('Opptak i organismer'!$F84="","",'Opptak i organismer'!$F84*'1a. Stedsspesifikk'!$D$119*'1a. Stedsspesifikk'!$D$122*'1a. Stedsspesifikk'!$D$121/'1a. Stedsspesifikk'!$D$139)</f>
        <v/>
      </c>
      <c r="K86" s="284" t="e">
        <f>'Opptak i organismer'!$K84*'1a. Stedsspesifikk'!$D$129*'1a. Stedsspesifikk'!$D$132*'1a. Stedsspesifikk'!$D$131/'1a. Stedsspesifikk'!$D$139</f>
        <v>#VALUE!</v>
      </c>
      <c r="L86" s="66" t="e">
        <f t="shared" si="3"/>
        <v>#VALUE!</v>
      </c>
      <c r="M86" s="283">
        <f>'1a. Stedsspesifikk'!$D$73*0.000001*'1b. Kons. jord'!$E86*'1a. Stedsspesifikk'!$D$75/'1a. Stedsspesifikk'!$D$139</f>
        <v>0</v>
      </c>
      <c r="N86" s="283">
        <f>'1a. Stedsspesifikk'!$D$85*0.000001*'1b. Kons. jord'!$E86*Stoff!O84*'1a. Stedsspesifikk'!$D$87/'1a. Stedsspesifikk'!$D$139</f>
        <v>0</v>
      </c>
      <c r="O86" s="283">
        <f>'1a. Stedsspesifikk'!$D$93*0.000001*'1b. Kons. jord'!$E86*'1a. Stedsspesifikk'!$D$94*'1a. Stedsspesifikk'!$D$96*'1a. Stedsspesifikk'!$D$98/'1a. Stedsspesifikk'!$D$139</f>
        <v>0</v>
      </c>
      <c r="P86" s="283" t="e">
        <f>IF(Stoff!D84="i.r.","",'Gass transport'!$R84*1000*'1a. Stedsspesifikk'!$D$104*'1a. Stedsspesifikk'!$D$106/'1a. Stedsspesifikk'!$D$139)</f>
        <v>#VALUE!</v>
      </c>
      <c r="Q86" s="283" t="e">
        <f>'Vann transport'!$E84*'1a. Stedsspesifikk'!$D$112*'1a. Stedsspesifikk'!$D$114/'1a. Stedsspesifikk'!$D$139</f>
        <v>#VALUE!</v>
      </c>
      <c r="R86" s="283" t="str">
        <f>IF('Opptak i organismer'!$H84="","",'Opptak i organismer'!$H84*'1a. Stedsspesifikk'!$D$119*'1a. Stedsspesifikk'!$D$122*'1a. Stedsspesifikk'!$D$121/'1a. Stedsspesifikk'!$D$139)</f>
        <v/>
      </c>
      <c r="S86" s="284" t="e">
        <f>'Opptak i organismer'!$M84*'1a. Stedsspesifikk'!$D$129*'1a. Stedsspesifikk'!$D$132*'1a. Stedsspesifikk'!$D$131/'1a. Stedsspesifikk'!$D$139</f>
        <v>#VALUE!</v>
      </c>
      <c r="T86" s="57"/>
      <c r="U86" s="57"/>
      <c r="V86" s="57"/>
      <c r="W86" s="57"/>
      <c r="X86" s="57"/>
      <c r="Y86" s="57"/>
      <c r="Z86" s="57"/>
      <c r="AA86" s="57"/>
      <c r="AB86" s="57"/>
      <c r="AC86" s="57"/>
      <c r="AD86" s="57"/>
      <c r="AE86" s="57"/>
      <c r="AF86" s="57"/>
      <c r="AG86" s="57"/>
      <c r="AH86" s="57"/>
      <c r="AI86" s="57"/>
    </row>
    <row r="87" spans="1:35" x14ac:dyDescent="0.2">
      <c r="A87" s="64" t="str">
        <f>IF('1b. Kons. jord'!C87&gt;0,"x","")</f>
        <v/>
      </c>
      <c r="B87" s="229" t="str">
        <f>IF(Stoff!$B85=0,"-",Stoff!$B85)</f>
        <v>-</v>
      </c>
      <c r="C87" s="230" t="str">
        <f>IF(Stoff!K85&gt;0,Stoff!K85,"")</f>
        <v/>
      </c>
      <c r="D87" s="231" t="e">
        <f t="shared" ref="D87:D91" si="5">SUM(E87:K87)</f>
        <v>#VALUE!</v>
      </c>
      <c r="E87" s="283">
        <f>'1a. Stedsspesifikk'!$D$73*0.000001*'1b. Kons. jord'!$D87*'1a. Stedsspesifikk'!$D$75/'1a. Stedsspesifikk'!$D$139</f>
        <v>0</v>
      </c>
      <c r="F87" s="283">
        <f>'1a. Stedsspesifikk'!$D$85*0.000001*'1b. Kons. jord'!$D87*Stoff!O85*'1a. Stedsspesifikk'!$D$87/'1a. Stedsspesifikk'!$D$139</f>
        <v>0</v>
      </c>
      <c r="G87" s="283">
        <f>'1a. Stedsspesifikk'!$D$93*0.000001*'1b. Kons. jord'!$D87*'1a. Stedsspesifikk'!$D$94*'1a. Stedsspesifikk'!$D$96*'1a. Stedsspesifikk'!$D$98/'1a. Stedsspesifikk'!$D$139</f>
        <v>0</v>
      </c>
      <c r="H87" s="283" t="e">
        <f>IF(Stoff!D85="i.r.","",'Gass transport'!$P85*1000*'1a. Stedsspesifikk'!$D$104*'1a. Stedsspesifikk'!$D$106/'1a. Stedsspesifikk'!$D$139)</f>
        <v>#VALUE!</v>
      </c>
      <c r="I87" s="283" t="e">
        <f>'Vann transport'!$C85*'1a. Stedsspesifikk'!$D$112*'1a. Stedsspesifikk'!$D$114/'1a. Stedsspesifikk'!$D$139</f>
        <v>#VALUE!</v>
      </c>
      <c r="J87" s="283" t="str">
        <f>IF('Opptak i organismer'!$F85="","",'Opptak i organismer'!$F85*'1a. Stedsspesifikk'!$D$119*'1a. Stedsspesifikk'!$D$122*'1a. Stedsspesifikk'!$D$121/'1a. Stedsspesifikk'!$D$139)</f>
        <v/>
      </c>
      <c r="K87" s="284" t="e">
        <f>'Opptak i organismer'!$K85*'1a. Stedsspesifikk'!$D$129*'1a. Stedsspesifikk'!$D$132*'1a. Stedsspesifikk'!$D$131/'1a. Stedsspesifikk'!$D$139</f>
        <v>#VALUE!</v>
      </c>
      <c r="L87" s="66" t="e">
        <f t="shared" si="3"/>
        <v>#VALUE!</v>
      </c>
      <c r="M87" s="283">
        <f>'1a. Stedsspesifikk'!$D$73*0.000001*'1b. Kons. jord'!$E87*'1a. Stedsspesifikk'!$D$75/'1a. Stedsspesifikk'!$D$139</f>
        <v>0</v>
      </c>
      <c r="N87" s="283">
        <f>'1a. Stedsspesifikk'!$D$85*0.000001*'1b. Kons. jord'!$E87*Stoff!O85*'1a. Stedsspesifikk'!$D$87/'1a. Stedsspesifikk'!$D$139</f>
        <v>0</v>
      </c>
      <c r="O87" s="283">
        <f>'1a. Stedsspesifikk'!$D$93*0.000001*'1b. Kons. jord'!$E87*'1a. Stedsspesifikk'!$D$94*'1a. Stedsspesifikk'!$D$96*'1a. Stedsspesifikk'!$D$98/'1a. Stedsspesifikk'!$D$139</f>
        <v>0</v>
      </c>
      <c r="P87" s="283" t="e">
        <f>IF(Stoff!D85="i.r.","",'Gass transport'!$R85*1000*'1a. Stedsspesifikk'!$D$104*'1a. Stedsspesifikk'!$D$106/'1a. Stedsspesifikk'!$D$139)</f>
        <v>#VALUE!</v>
      </c>
      <c r="Q87" s="283" t="e">
        <f>'Vann transport'!$E85*'1a. Stedsspesifikk'!$D$112*'1a. Stedsspesifikk'!$D$114/'1a. Stedsspesifikk'!$D$139</f>
        <v>#VALUE!</v>
      </c>
      <c r="R87" s="283" t="str">
        <f>IF('Opptak i organismer'!$H85="","",'Opptak i organismer'!$H85*'1a. Stedsspesifikk'!$D$119*'1a. Stedsspesifikk'!$D$122*'1a. Stedsspesifikk'!$D$121/'1a. Stedsspesifikk'!$D$139)</f>
        <v/>
      </c>
      <c r="S87" s="284" t="e">
        <f>'Opptak i organismer'!$M85*'1a. Stedsspesifikk'!$D$129*'1a. Stedsspesifikk'!$D$132*'1a. Stedsspesifikk'!$D$131/'1a. Stedsspesifikk'!$D$139</f>
        <v>#VALUE!</v>
      </c>
      <c r="T87" s="57"/>
      <c r="U87" s="57"/>
      <c r="V87" s="57"/>
      <c r="W87" s="57"/>
      <c r="X87" s="57"/>
      <c r="Y87" s="57"/>
      <c r="Z87" s="57"/>
      <c r="AA87" s="57"/>
      <c r="AB87" s="57"/>
      <c r="AC87" s="57"/>
      <c r="AD87" s="57"/>
      <c r="AE87" s="57"/>
      <c r="AF87" s="57"/>
      <c r="AG87" s="57"/>
      <c r="AH87" s="57"/>
      <c r="AI87" s="57"/>
    </row>
    <row r="88" spans="1:35" x14ac:dyDescent="0.2">
      <c r="A88" s="64" t="str">
        <f>IF('1b. Kons. jord'!C88&gt;0,"x","")</f>
        <v/>
      </c>
      <c r="B88" s="229" t="str">
        <f>IF(Stoff!$B86=0,"-",Stoff!$B86)</f>
        <v>-</v>
      </c>
      <c r="C88" s="230" t="str">
        <f>IF(Stoff!K86&gt;0,Stoff!K86,"")</f>
        <v/>
      </c>
      <c r="D88" s="231" t="e">
        <f t="shared" si="5"/>
        <v>#VALUE!</v>
      </c>
      <c r="E88" s="283">
        <f>'1a. Stedsspesifikk'!$D$73*0.000001*'1b. Kons. jord'!$D88*'1a. Stedsspesifikk'!$D$75/'1a. Stedsspesifikk'!$D$139</f>
        <v>0</v>
      </c>
      <c r="F88" s="283">
        <f>'1a. Stedsspesifikk'!$D$85*0.000001*'1b. Kons. jord'!$D88*Stoff!O86*'1a. Stedsspesifikk'!$D$87/'1a. Stedsspesifikk'!$D$139</f>
        <v>0</v>
      </c>
      <c r="G88" s="283">
        <f>'1a. Stedsspesifikk'!$D$93*0.000001*'1b. Kons. jord'!$D88*'1a. Stedsspesifikk'!$D$94*'1a. Stedsspesifikk'!$D$96*'1a. Stedsspesifikk'!$D$98/'1a. Stedsspesifikk'!$D$139</f>
        <v>0</v>
      </c>
      <c r="H88" s="283" t="e">
        <f>IF(Stoff!D86="i.r.","",'Gass transport'!$P86*1000*'1a. Stedsspesifikk'!$D$104*'1a. Stedsspesifikk'!$D$106/'1a. Stedsspesifikk'!$D$139)</f>
        <v>#VALUE!</v>
      </c>
      <c r="I88" s="283" t="e">
        <f>'Vann transport'!$C86*'1a. Stedsspesifikk'!$D$112*'1a. Stedsspesifikk'!$D$114/'1a. Stedsspesifikk'!$D$139</f>
        <v>#VALUE!</v>
      </c>
      <c r="J88" s="283" t="str">
        <f>IF('Opptak i organismer'!$F86="","",'Opptak i organismer'!$F86*'1a. Stedsspesifikk'!$D$119*'1a. Stedsspesifikk'!$D$122*'1a. Stedsspesifikk'!$D$121/'1a. Stedsspesifikk'!$D$139)</f>
        <v/>
      </c>
      <c r="K88" s="284" t="e">
        <f>'Opptak i organismer'!$K86*'1a. Stedsspesifikk'!$D$129*'1a. Stedsspesifikk'!$D$132*'1a. Stedsspesifikk'!$D$131/'1a. Stedsspesifikk'!$D$139</f>
        <v>#VALUE!</v>
      </c>
      <c r="L88" s="66" t="e">
        <f t="shared" si="3"/>
        <v>#VALUE!</v>
      </c>
      <c r="M88" s="283">
        <f>'1a. Stedsspesifikk'!$D$73*0.000001*'1b. Kons. jord'!$E88*'1a. Stedsspesifikk'!$D$75/'1a. Stedsspesifikk'!$D$139</f>
        <v>0</v>
      </c>
      <c r="N88" s="283">
        <f>'1a. Stedsspesifikk'!$D$85*0.000001*'1b. Kons. jord'!$E88*Stoff!O86*'1a. Stedsspesifikk'!$D$87/'1a. Stedsspesifikk'!$D$139</f>
        <v>0</v>
      </c>
      <c r="O88" s="283">
        <f>'1a. Stedsspesifikk'!$D$93*0.000001*'1b. Kons. jord'!$E88*'1a. Stedsspesifikk'!$D$94*'1a. Stedsspesifikk'!$D$96*'1a. Stedsspesifikk'!$D$98/'1a. Stedsspesifikk'!$D$139</f>
        <v>0</v>
      </c>
      <c r="P88" s="283" t="e">
        <f>IF(Stoff!D86="i.r.","",'Gass transport'!$R86*1000*'1a. Stedsspesifikk'!$D$104*'1a. Stedsspesifikk'!$D$106/'1a. Stedsspesifikk'!$D$139)</f>
        <v>#VALUE!</v>
      </c>
      <c r="Q88" s="283" t="e">
        <f>'Vann transport'!$E86*'1a. Stedsspesifikk'!$D$112*'1a. Stedsspesifikk'!$D$114/'1a. Stedsspesifikk'!$D$139</f>
        <v>#VALUE!</v>
      </c>
      <c r="R88" s="283" t="str">
        <f>IF('Opptak i organismer'!$H86="","",'Opptak i organismer'!$H86*'1a. Stedsspesifikk'!$D$119*'1a. Stedsspesifikk'!$D$122*'1a. Stedsspesifikk'!$D$121/'1a. Stedsspesifikk'!$D$139)</f>
        <v/>
      </c>
      <c r="S88" s="284" t="e">
        <f>'Opptak i organismer'!$M86*'1a. Stedsspesifikk'!$D$129*'1a. Stedsspesifikk'!$D$132*'1a. Stedsspesifikk'!$D$131/'1a. Stedsspesifikk'!$D$139</f>
        <v>#VALUE!</v>
      </c>
      <c r="T88" s="57"/>
      <c r="U88" s="57"/>
      <c r="V88" s="57"/>
      <c r="W88" s="57"/>
      <c r="X88" s="57"/>
      <c r="Y88" s="57"/>
      <c r="Z88" s="57"/>
      <c r="AA88" s="57"/>
      <c r="AB88" s="57"/>
      <c r="AC88" s="57"/>
      <c r="AD88" s="57"/>
      <c r="AE88" s="57"/>
      <c r="AF88" s="57"/>
      <c r="AG88" s="57"/>
      <c r="AH88" s="57"/>
      <c r="AI88" s="57"/>
    </row>
    <row r="89" spans="1:35" x14ac:dyDescent="0.2">
      <c r="A89" s="64" t="str">
        <f>IF('1b. Kons. jord'!C89&gt;0,"x","")</f>
        <v/>
      </c>
      <c r="B89" s="229" t="str">
        <f>IF(Stoff!$B87=0,"-",Stoff!$B87)</f>
        <v>-</v>
      </c>
      <c r="C89" s="230" t="str">
        <f>IF(Stoff!K87&gt;0,Stoff!K87,"")</f>
        <v/>
      </c>
      <c r="D89" s="231" t="e">
        <f t="shared" si="5"/>
        <v>#VALUE!</v>
      </c>
      <c r="E89" s="283">
        <f>'1a. Stedsspesifikk'!$D$73*0.000001*'1b. Kons. jord'!$D89*'1a. Stedsspesifikk'!$D$75/'1a. Stedsspesifikk'!$D$139</f>
        <v>0</v>
      </c>
      <c r="F89" s="283">
        <f>'1a. Stedsspesifikk'!$D$85*0.000001*'1b. Kons. jord'!$D89*Stoff!O87*'1a. Stedsspesifikk'!$D$87/'1a. Stedsspesifikk'!$D$139</f>
        <v>0</v>
      </c>
      <c r="G89" s="283">
        <f>'1a. Stedsspesifikk'!$D$93*0.000001*'1b. Kons. jord'!$D89*'1a. Stedsspesifikk'!$D$94*'1a. Stedsspesifikk'!$D$96*'1a. Stedsspesifikk'!$D$98/'1a. Stedsspesifikk'!$D$139</f>
        <v>0</v>
      </c>
      <c r="H89" s="283" t="e">
        <f>IF(Stoff!D87="i.r.","",'Gass transport'!$P87*1000*'1a. Stedsspesifikk'!$D$104*'1a. Stedsspesifikk'!$D$106/'1a. Stedsspesifikk'!$D$139)</f>
        <v>#VALUE!</v>
      </c>
      <c r="I89" s="283" t="e">
        <f>'Vann transport'!$C87*'1a. Stedsspesifikk'!$D$112*'1a. Stedsspesifikk'!$D$114/'1a. Stedsspesifikk'!$D$139</f>
        <v>#VALUE!</v>
      </c>
      <c r="J89" s="283" t="str">
        <f>IF('Opptak i organismer'!$F87="","",'Opptak i organismer'!$F87*'1a. Stedsspesifikk'!$D$119*'1a. Stedsspesifikk'!$D$122*'1a. Stedsspesifikk'!$D$121/'1a. Stedsspesifikk'!$D$139)</f>
        <v/>
      </c>
      <c r="K89" s="284" t="e">
        <f>'Opptak i organismer'!$K87*'1a. Stedsspesifikk'!$D$129*'1a. Stedsspesifikk'!$D$132*'1a. Stedsspesifikk'!$D$131/'1a. Stedsspesifikk'!$D$139</f>
        <v>#VALUE!</v>
      </c>
      <c r="L89" s="66" t="e">
        <f t="shared" si="3"/>
        <v>#VALUE!</v>
      </c>
      <c r="M89" s="283">
        <f>'1a. Stedsspesifikk'!$D$73*0.000001*'1b. Kons. jord'!$E89*'1a. Stedsspesifikk'!$D$75/'1a. Stedsspesifikk'!$D$139</f>
        <v>0</v>
      </c>
      <c r="N89" s="283">
        <f>'1a. Stedsspesifikk'!$D$85*0.000001*'1b. Kons. jord'!$E89*Stoff!O87*'1a. Stedsspesifikk'!$D$87/'1a. Stedsspesifikk'!$D$139</f>
        <v>0</v>
      </c>
      <c r="O89" s="283">
        <f>'1a. Stedsspesifikk'!$D$93*0.000001*'1b. Kons. jord'!$E89*'1a. Stedsspesifikk'!$D$94*'1a. Stedsspesifikk'!$D$96*'1a. Stedsspesifikk'!$D$98/'1a. Stedsspesifikk'!$D$139</f>
        <v>0</v>
      </c>
      <c r="P89" s="283" t="e">
        <f>IF(Stoff!D87="i.r.","",'Gass transport'!$R87*1000*'1a. Stedsspesifikk'!$D$104*'1a. Stedsspesifikk'!$D$106/'1a. Stedsspesifikk'!$D$139)</f>
        <v>#VALUE!</v>
      </c>
      <c r="Q89" s="283" t="e">
        <f>'Vann transport'!$E87*'1a. Stedsspesifikk'!$D$112*'1a. Stedsspesifikk'!$D$114/'1a. Stedsspesifikk'!$D$139</f>
        <v>#VALUE!</v>
      </c>
      <c r="R89" s="283" t="str">
        <f>IF('Opptak i organismer'!$H87="","",'Opptak i organismer'!$H87*'1a. Stedsspesifikk'!$D$119*'1a. Stedsspesifikk'!$D$122*'1a. Stedsspesifikk'!$D$121/'1a. Stedsspesifikk'!$D$139)</f>
        <v/>
      </c>
      <c r="S89" s="284" t="e">
        <f>'Opptak i organismer'!$M87*'1a. Stedsspesifikk'!$D$129*'1a. Stedsspesifikk'!$D$132*'1a. Stedsspesifikk'!$D$131/'1a. Stedsspesifikk'!$D$139</f>
        <v>#VALUE!</v>
      </c>
      <c r="T89" s="57"/>
      <c r="U89" s="57"/>
      <c r="V89" s="57"/>
      <c r="W89" s="57"/>
      <c r="X89" s="57"/>
      <c r="Y89" s="57"/>
      <c r="Z89" s="57"/>
      <c r="AA89" s="57"/>
      <c r="AB89" s="57"/>
      <c r="AC89" s="57"/>
      <c r="AD89" s="57"/>
      <c r="AE89" s="57"/>
      <c r="AF89" s="57"/>
      <c r="AG89" s="57"/>
      <c r="AH89" s="57"/>
      <c r="AI89" s="57"/>
    </row>
    <row r="90" spans="1:35" x14ac:dyDescent="0.2">
      <c r="A90" s="64" t="str">
        <f>IF('1b. Kons. jord'!C90&gt;0,"x","")</f>
        <v/>
      </c>
      <c r="B90" s="229" t="str">
        <f>IF(Stoff!$B88=0,"-",Stoff!$B88)</f>
        <v>-</v>
      </c>
      <c r="C90" s="230" t="str">
        <f>IF(Stoff!K88&gt;0,Stoff!K88,"")</f>
        <v/>
      </c>
      <c r="D90" s="231" t="e">
        <f t="shared" si="5"/>
        <v>#VALUE!</v>
      </c>
      <c r="E90" s="283">
        <f>'1a. Stedsspesifikk'!$D$73*0.000001*'1b. Kons. jord'!$D90*'1a. Stedsspesifikk'!$D$75/'1a. Stedsspesifikk'!$D$139</f>
        <v>0</v>
      </c>
      <c r="F90" s="283">
        <f>'1a. Stedsspesifikk'!$D$85*0.000001*'1b. Kons. jord'!$D90*Stoff!O88*'1a. Stedsspesifikk'!$D$87/'1a. Stedsspesifikk'!$D$139</f>
        <v>0</v>
      </c>
      <c r="G90" s="283">
        <f>'1a. Stedsspesifikk'!$D$93*0.000001*'1b. Kons. jord'!$D90*'1a. Stedsspesifikk'!$D$94*'1a. Stedsspesifikk'!$D$96*'1a. Stedsspesifikk'!$D$98/'1a. Stedsspesifikk'!$D$139</f>
        <v>0</v>
      </c>
      <c r="H90" s="283" t="e">
        <f>IF(Stoff!D88="i.r.","",'Gass transport'!$P88*1000*'1a. Stedsspesifikk'!$D$104*'1a. Stedsspesifikk'!$D$106/'1a. Stedsspesifikk'!$D$139)</f>
        <v>#VALUE!</v>
      </c>
      <c r="I90" s="283" t="e">
        <f>'Vann transport'!$C88*'1a. Stedsspesifikk'!$D$112*'1a. Stedsspesifikk'!$D$114/'1a. Stedsspesifikk'!$D$139</f>
        <v>#VALUE!</v>
      </c>
      <c r="J90" s="283" t="str">
        <f>IF('Opptak i organismer'!$F88="","",'Opptak i organismer'!$F88*'1a. Stedsspesifikk'!$D$119*'1a. Stedsspesifikk'!$D$122*'1a. Stedsspesifikk'!$D$121/'1a. Stedsspesifikk'!$D$139)</f>
        <v/>
      </c>
      <c r="K90" s="284" t="e">
        <f>'Opptak i organismer'!$K88*'1a. Stedsspesifikk'!$D$129*'1a. Stedsspesifikk'!$D$132*'1a. Stedsspesifikk'!$D$131/'1a. Stedsspesifikk'!$D$139</f>
        <v>#VALUE!</v>
      </c>
      <c r="L90" s="66" t="e">
        <f t="shared" si="3"/>
        <v>#VALUE!</v>
      </c>
      <c r="M90" s="283">
        <f>'1a. Stedsspesifikk'!$D$73*0.000001*'1b. Kons. jord'!$E90*'1a. Stedsspesifikk'!$D$75/'1a. Stedsspesifikk'!$D$139</f>
        <v>0</v>
      </c>
      <c r="N90" s="283">
        <f>'1a. Stedsspesifikk'!$D$85*0.000001*'1b. Kons. jord'!$E90*Stoff!O88*'1a. Stedsspesifikk'!$D$87/'1a. Stedsspesifikk'!$D$139</f>
        <v>0</v>
      </c>
      <c r="O90" s="283">
        <f>'1a. Stedsspesifikk'!$D$93*0.000001*'1b. Kons. jord'!$E90*'1a. Stedsspesifikk'!$D$94*'1a. Stedsspesifikk'!$D$96*'1a. Stedsspesifikk'!$D$98/'1a. Stedsspesifikk'!$D$139</f>
        <v>0</v>
      </c>
      <c r="P90" s="283" t="e">
        <f>IF(Stoff!D88="i.r.","",'Gass transport'!$R88*1000*'1a. Stedsspesifikk'!$D$104*'1a. Stedsspesifikk'!$D$106/'1a. Stedsspesifikk'!$D$139)</f>
        <v>#VALUE!</v>
      </c>
      <c r="Q90" s="283" t="e">
        <f>'Vann transport'!$E88*'1a. Stedsspesifikk'!$D$112*'1a. Stedsspesifikk'!$D$114/'1a. Stedsspesifikk'!$D$139</f>
        <v>#VALUE!</v>
      </c>
      <c r="R90" s="283" t="str">
        <f>IF('Opptak i organismer'!$H88="","",'Opptak i organismer'!$H88*'1a. Stedsspesifikk'!$D$119*'1a. Stedsspesifikk'!$D$122*'1a. Stedsspesifikk'!$D$121/'1a. Stedsspesifikk'!$D$139)</f>
        <v/>
      </c>
      <c r="S90" s="284" t="e">
        <f>'Opptak i organismer'!$M88*'1a. Stedsspesifikk'!$D$129*'1a. Stedsspesifikk'!$D$132*'1a. Stedsspesifikk'!$D$131/'1a. Stedsspesifikk'!$D$139</f>
        <v>#VALUE!</v>
      </c>
      <c r="T90" s="57"/>
      <c r="U90" s="57"/>
      <c r="V90" s="57"/>
      <c r="W90" s="57"/>
      <c r="X90" s="57"/>
      <c r="Y90" s="57"/>
      <c r="Z90" s="57"/>
      <c r="AA90" s="57"/>
      <c r="AB90" s="57"/>
      <c r="AC90" s="57"/>
      <c r="AD90" s="57"/>
      <c r="AE90" s="57"/>
      <c r="AF90" s="57"/>
      <c r="AG90" s="57"/>
      <c r="AH90" s="57"/>
      <c r="AI90" s="57"/>
    </row>
    <row r="91" spans="1:35" ht="13.5" thickBot="1" x14ac:dyDescent="0.25">
      <c r="A91" s="64" t="str">
        <f>IF('1b. Kons. jord'!C91&gt;0,"x","")</f>
        <v/>
      </c>
      <c r="B91" s="229" t="str">
        <f>IF(Stoff!$B89=0,"-",Stoff!$B89)</f>
        <v>-</v>
      </c>
      <c r="C91" s="230" t="str">
        <f>IF(Stoff!K89&gt;0,Stoff!K89,"")</f>
        <v/>
      </c>
      <c r="D91" s="231" t="e">
        <f t="shared" si="5"/>
        <v>#VALUE!</v>
      </c>
      <c r="E91" s="283">
        <f>'1a. Stedsspesifikk'!$D$73*0.000001*'1b. Kons. jord'!$D91*'1a. Stedsspesifikk'!$D$75/'1a. Stedsspesifikk'!$D$139</f>
        <v>0</v>
      </c>
      <c r="F91" s="283">
        <f>'1a. Stedsspesifikk'!$D$85*0.000001*'1b. Kons. jord'!$D91*Stoff!O89*'1a. Stedsspesifikk'!$D$87/'1a. Stedsspesifikk'!$D$139</f>
        <v>0</v>
      </c>
      <c r="G91" s="283">
        <f>'1a. Stedsspesifikk'!$D$93*0.000001*'1b. Kons. jord'!$D91*'1a. Stedsspesifikk'!$D$94*'1a. Stedsspesifikk'!$D$96*'1a. Stedsspesifikk'!$D$98/'1a. Stedsspesifikk'!$D$139</f>
        <v>0</v>
      </c>
      <c r="H91" s="283" t="e">
        <f>IF(Stoff!D89="i.r.","",'Gass transport'!$P89*1000*'1a. Stedsspesifikk'!$D$104*'1a. Stedsspesifikk'!$D$106/'1a. Stedsspesifikk'!$D$139)</f>
        <v>#VALUE!</v>
      </c>
      <c r="I91" s="283" t="e">
        <f>'Vann transport'!$C89*'1a. Stedsspesifikk'!$D$112*'1a. Stedsspesifikk'!$D$114/'1a. Stedsspesifikk'!$D$139</f>
        <v>#VALUE!</v>
      </c>
      <c r="J91" s="283" t="str">
        <f>IF('Opptak i organismer'!$F89="","",'Opptak i organismer'!$F89*'1a. Stedsspesifikk'!$D$119*'1a. Stedsspesifikk'!$D$122*'1a. Stedsspesifikk'!$D$121/'1a. Stedsspesifikk'!$D$139)</f>
        <v/>
      </c>
      <c r="K91" s="284" t="e">
        <f>'Opptak i organismer'!$K89*'1a. Stedsspesifikk'!$D$129*'1a. Stedsspesifikk'!$D$132*'1a. Stedsspesifikk'!$D$131/'1a. Stedsspesifikk'!$D$139</f>
        <v>#VALUE!</v>
      </c>
      <c r="L91" s="66" t="e">
        <f t="shared" si="3"/>
        <v>#VALUE!</v>
      </c>
      <c r="M91" s="283">
        <f>'1a. Stedsspesifikk'!$D$73*0.000001*'1b. Kons. jord'!$E91*'1a. Stedsspesifikk'!$D$75/'1a. Stedsspesifikk'!$D$139</f>
        <v>0</v>
      </c>
      <c r="N91" s="283">
        <f>'1a. Stedsspesifikk'!$D$85*0.000001*'1b. Kons. jord'!$E91*Stoff!O89*'1a. Stedsspesifikk'!$D$87/'1a. Stedsspesifikk'!$D$139</f>
        <v>0</v>
      </c>
      <c r="O91" s="283">
        <f>'1a. Stedsspesifikk'!$D$93*0.000001*'1b. Kons. jord'!$E91*'1a. Stedsspesifikk'!$D$94*'1a. Stedsspesifikk'!$D$96*'1a. Stedsspesifikk'!$D$98/'1a. Stedsspesifikk'!$D$139</f>
        <v>0</v>
      </c>
      <c r="P91" s="283" t="e">
        <f>IF(Stoff!D89="i.r.","",'Gass transport'!$R89*1000*'1a. Stedsspesifikk'!$D$104*'1a. Stedsspesifikk'!$D$106/'1a. Stedsspesifikk'!$D$139)</f>
        <v>#VALUE!</v>
      </c>
      <c r="Q91" s="283" t="e">
        <f>'Vann transport'!$E89*'1a. Stedsspesifikk'!$D$112*'1a. Stedsspesifikk'!$D$114/'1a. Stedsspesifikk'!$D$139</f>
        <v>#VALUE!</v>
      </c>
      <c r="R91" s="283" t="str">
        <f>IF('Opptak i organismer'!$H89="","",'Opptak i organismer'!$H89*'1a. Stedsspesifikk'!$D$119*'1a. Stedsspesifikk'!$D$122*'1a. Stedsspesifikk'!$D$121/'1a. Stedsspesifikk'!$D$139)</f>
        <v/>
      </c>
      <c r="S91" s="284" t="e">
        <f>'Opptak i organismer'!$M89*'1a. Stedsspesifikk'!$D$129*'1a. Stedsspesifikk'!$D$132*'1a. Stedsspesifikk'!$D$131/'1a. Stedsspesifikk'!$D$139</f>
        <v>#VALUE!</v>
      </c>
      <c r="T91" s="57"/>
      <c r="U91" s="57"/>
      <c r="V91" s="57"/>
      <c r="W91" s="57"/>
      <c r="X91" s="57"/>
      <c r="Y91" s="57"/>
      <c r="Z91" s="57"/>
      <c r="AA91" s="57"/>
      <c r="AB91" s="57"/>
      <c r="AC91" s="57"/>
      <c r="AD91" s="57"/>
      <c r="AE91" s="57"/>
      <c r="AF91" s="57"/>
      <c r="AG91" s="57"/>
      <c r="AH91" s="57"/>
      <c r="AI91" s="57"/>
    </row>
    <row r="92" spans="1:35" ht="15" x14ac:dyDescent="0.2">
      <c r="B92" s="223"/>
      <c r="C92" s="224"/>
      <c r="D92" s="405" t="s">
        <v>755</v>
      </c>
      <c r="E92" s="406"/>
      <c r="F92" s="406"/>
      <c r="G92" s="406"/>
      <c r="H92" s="406"/>
      <c r="I92" s="406"/>
      <c r="J92" s="406"/>
      <c r="K92" s="407"/>
      <c r="L92" s="411" t="s">
        <v>756</v>
      </c>
      <c r="M92" s="412"/>
      <c r="N92" s="412"/>
      <c r="O92" s="412"/>
      <c r="P92" s="412"/>
      <c r="Q92" s="412"/>
      <c r="R92" s="412"/>
      <c r="S92" s="413"/>
    </row>
    <row r="93" spans="1:35" ht="15" customHeight="1" x14ac:dyDescent="0.2">
      <c r="B93" s="225"/>
      <c r="C93" s="226"/>
      <c r="D93" s="408"/>
      <c r="E93" s="409"/>
      <c r="F93" s="409"/>
      <c r="G93" s="409"/>
      <c r="H93" s="409"/>
      <c r="I93" s="409"/>
      <c r="J93" s="409"/>
      <c r="K93" s="410"/>
      <c r="L93" s="408"/>
      <c r="M93" s="409"/>
      <c r="N93" s="409"/>
      <c r="O93" s="409"/>
      <c r="P93" s="409"/>
      <c r="Q93" s="409"/>
      <c r="R93" s="409"/>
      <c r="S93" s="410"/>
    </row>
    <row r="94" spans="1:35" ht="52.5" x14ac:dyDescent="0.25">
      <c r="B94" s="227" t="s">
        <v>107</v>
      </c>
      <c r="C94" s="228" t="s">
        <v>708</v>
      </c>
      <c r="D94" s="217" t="s">
        <v>627</v>
      </c>
      <c r="E94" s="117" t="s">
        <v>620</v>
      </c>
      <c r="F94" s="117" t="s">
        <v>621</v>
      </c>
      <c r="G94" s="117" t="s">
        <v>622</v>
      </c>
      <c r="H94" s="117" t="s">
        <v>623</v>
      </c>
      <c r="I94" s="117" t="s">
        <v>624</v>
      </c>
      <c r="J94" s="117" t="s">
        <v>625</v>
      </c>
      <c r="K94" s="218" t="s">
        <v>626</v>
      </c>
      <c r="L94" s="217" t="s">
        <v>627</v>
      </c>
      <c r="M94" s="117" t="s">
        <v>620</v>
      </c>
      <c r="N94" s="117" t="s">
        <v>757</v>
      </c>
      <c r="O94" s="117" t="s">
        <v>758</v>
      </c>
      <c r="P94" s="117" t="s">
        <v>759</v>
      </c>
      <c r="Q94" s="117" t="s">
        <v>760</v>
      </c>
      <c r="R94" s="117" t="s">
        <v>761</v>
      </c>
      <c r="S94" s="218" t="s">
        <v>762</v>
      </c>
    </row>
    <row r="95" spans="1:35" x14ac:dyDescent="0.2">
      <c r="A95" s="64" t="str">
        <f>IF('1b. Kons. jord'!C4&gt;0,"x","")</f>
        <v/>
      </c>
      <c r="B95" s="65" t="str">
        <f>B4</f>
        <v>Arsen</v>
      </c>
      <c r="C95" s="65">
        <f>C4</f>
        <v>2.9999999999999997E-4</v>
      </c>
      <c r="D95" s="334" t="e">
        <f>SUM(E95:K95)</f>
        <v>#VALUE!</v>
      </c>
      <c r="E95" s="335" t="e">
        <f>E4/$D4</f>
        <v>#VALUE!</v>
      </c>
      <c r="F95" s="335" t="e">
        <f t="shared" ref="F95:K95" si="6">F4/$D4</f>
        <v>#VALUE!</v>
      </c>
      <c r="G95" s="335" t="e">
        <f t="shared" si="6"/>
        <v>#VALUE!</v>
      </c>
      <c r="H95" s="335" t="str">
        <f>IF(H4="","",H4/$D4)</f>
        <v/>
      </c>
      <c r="I95" s="335" t="e">
        <f t="shared" si="6"/>
        <v>#VALUE!</v>
      </c>
      <c r="J95" s="335" t="str">
        <f>IF(J4="","",J4/$D4)</f>
        <v/>
      </c>
      <c r="K95" s="335" t="e">
        <f t="shared" si="6"/>
        <v>#VALUE!</v>
      </c>
      <c r="L95" s="334" t="e">
        <f>SUM(M95:S95)</f>
        <v>#VALUE!</v>
      </c>
      <c r="M95" s="335" t="e">
        <f>M4/$L4</f>
        <v>#VALUE!</v>
      </c>
      <c r="N95" s="335" t="e">
        <f t="shared" ref="N95:S95" si="7">N4/$L4</f>
        <v>#VALUE!</v>
      </c>
      <c r="O95" s="335" t="e">
        <f t="shared" si="7"/>
        <v>#VALUE!</v>
      </c>
      <c r="P95" s="335" t="str">
        <f>IF(P4="","",P4/$L4)</f>
        <v/>
      </c>
      <c r="Q95" s="335" t="e">
        <f t="shared" si="7"/>
        <v>#VALUE!</v>
      </c>
      <c r="R95" s="335" t="str">
        <f>IF(R4="","",R4/$L4)</f>
        <v/>
      </c>
      <c r="S95" s="335" t="e">
        <f t="shared" si="7"/>
        <v>#VALUE!</v>
      </c>
    </row>
    <row r="96" spans="1:35" x14ac:dyDescent="0.2">
      <c r="A96" s="64" t="str">
        <f>IF('1b. Kons. jord'!C5&gt;0,"x","")</f>
        <v/>
      </c>
      <c r="B96" s="65" t="str">
        <f t="shared" ref="B96:C96" si="8">B5</f>
        <v>Bly</v>
      </c>
      <c r="C96" s="65">
        <f t="shared" si="8"/>
        <v>1.08E-3</v>
      </c>
      <c r="D96" s="334" t="e">
        <f t="shared" ref="D96:D159" si="9">SUM(E96:K96)</f>
        <v>#VALUE!</v>
      </c>
      <c r="E96" s="335" t="e">
        <f t="shared" ref="E96:K96" si="10">E5/$D5</f>
        <v>#VALUE!</v>
      </c>
      <c r="F96" s="335" t="e">
        <f t="shared" si="10"/>
        <v>#VALUE!</v>
      </c>
      <c r="G96" s="335" t="e">
        <f t="shared" si="10"/>
        <v>#VALUE!</v>
      </c>
      <c r="H96" s="335" t="str">
        <f t="shared" ref="H96:H159" si="11">IF(H5="","",H5/$D5)</f>
        <v/>
      </c>
      <c r="I96" s="335" t="e">
        <f t="shared" si="10"/>
        <v>#VALUE!</v>
      </c>
      <c r="J96" s="335" t="str">
        <f t="shared" ref="J96:J159" si="12">IF(J5="","",J5/$D5)</f>
        <v/>
      </c>
      <c r="K96" s="335" t="e">
        <f t="shared" si="10"/>
        <v>#VALUE!</v>
      </c>
      <c r="L96" s="334" t="e">
        <f t="shared" ref="L96:L159" si="13">SUM(M96:S96)</f>
        <v>#VALUE!</v>
      </c>
      <c r="M96" s="335" t="e">
        <f t="shared" ref="M96:S96" si="14">M5/$L5</f>
        <v>#VALUE!</v>
      </c>
      <c r="N96" s="335" t="e">
        <f t="shared" si="14"/>
        <v>#VALUE!</v>
      </c>
      <c r="O96" s="335" t="e">
        <f t="shared" si="14"/>
        <v>#VALUE!</v>
      </c>
      <c r="P96" s="335" t="str">
        <f t="shared" ref="P96:P159" si="15">IF(P5="","",P5/$L5)</f>
        <v/>
      </c>
      <c r="Q96" s="335" t="e">
        <f t="shared" si="14"/>
        <v>#VALUE!</v>
      </c>
      <c r="R96" s="335" t="str">
        <f>IF(R5="","",R5/$L5)</f>
        <v/>
      </c>
      <c r="S96" s="335" t="e">
        <f t="shared" si="14"/>
        <v>#VALUE!</v>
      </c>
    </row>
    <row r="97" spans="1:19" x14ac:dyDescent="0.2">
      <c r="A97" s="64" t="str">
        <f>IF('1b. Kons. jord'!C6&gt;0,"x","")</f>
        <v/>
      </c>
      <c r="B97" s="65" t="str">
        <f t="shared" ref="B97:C97" si="16">B6</f>
        <v>Kadmium</v>
      </c>
      <c r="C97" s="65">
        <f t="shared" si="16"/>
        <v>1.4999999999999999E-4</v>
      </c>
      <c r="D97" s="334" t="e">
        <f t="shared" si="9"/>
        <v>#VALUE!</v>
      </c>
      <c r="E97" s="335" t="e">
        <f t="shared" ref="E97:K97" si="17">E6/$D6</f>
        <v>#VALUE!</v>
      </c>
      <c r="F97" s="335" t="e">
        <f t="shared" si="17"/>
        <v>#VALUE!</v>
      </c>
      <c r="G97" s="335" t="e">
        <f t="shared" si="17"/>
        <v>#VALUE!</v>
      </c>
      <c r="H97" s="335" t="str">
        <f t="shared" si="11"/>
        <v/>
      </c>
      <c r="I97" s="335" t="e">
        <f t="shared" si="17"/>
        <v>#VALUE!</v>
      </c>
      <c r="J97" s="335" t="str">
        <f t="shared" si="12"/>
        <v/>
      </c>
      <c r="K97" s="335" t="e">
        <f t="shared" si="17"/>
        <v>#VALUE!</v>
      </c>
      <c r="L97" s="334" t="e">
        <f t="shared" si="13"/>
        <v>#VALUE!</v>
      </c>
      <c r="M97" s="335" t="e">
        <f t="shared" ref="M97:S97" si="18">M6/$L6</f>
        <v>#VALUE!</v>
      </c>
      <c r="N97" s="335" t="e">
        <f t="shared" si="18"/>
        <v>#VALUE!</v>
      </c>
      <c r="O97" s="335" t="e">
        <f t="shared" si="18"/>
        <v>#VALUE!</v>
      </c>
      <c r="P97" s="335" t="str">
        <f t="shared" si="15"/>
        <v/>
      </c>
      <c r="Q97" s="335" t="e">
        <f t="shared" si="18"/>
        <v>#VALUE!</v>
      </c>
      <c r="R97" s="335" t="str">
        <f t="shared" ref="R97:R160" si="19">IF(R6="","",R6/$L6)</f>
        <v/>
      </c>
      <c r="S97" s="335" t="e">
        <f t="shared" si="18"/>
        <v>#VALUE!</v>
      </c>
    </row>
    <row r="98" spans="1:19" x14ac:dyDescent="0.2">
      <c r="A98" s="64" t="str">
        <f>IF('1b. Kons. jord'!C7&gt;0,"x","")</f>
        <v/>
      </c>
      <c r="B98" s="65" t="str">
        <f t="shared" ref="B98:C98" si="20">B7</f>
        <v>Kvikksølv</v>
      </c>
      <c r="C98" s="65">
        <f t="shared" si="20"/>
        <v>2.2200000000000002E-3</v>
      </c>
      <c r="D98" s="334" t="e">
        <f t="shared" si="9"/>
        <v>#VALUE!</v>
      </c>
      <c r="E98" s="335" t="e">
        <f t="shared" ref="E98:K98" si="21">E7/$D7</f>
        <v>#VALUE!</v>
      </c>
      <c r="F98" s="335" t="e">
        <f t="shared" si="21"/>
        <v>#VALUE!</v>
      </c>
      <c r="G98" s="335" t="e">
        <f t="shared" si="21"/>
        <v>#VALUE!</v>
      </c>
      <c r="H98" s="335" t="e">
        <f t="shared" si="11"/>
        <v>#VALUE!</v>
      </c>
      <c r="I98" s="335" t="e">
        <f t="shared" si="21"/>
        <v>#VALUE!</v>
      </c>
      <c r="J98" s="335" t="str">
        <f t="shared" si="12"/>
        <v/>
      </c>
      <c r="K98" s="335" t="e">
        <f t="shared" si="21"/>
        <v>#VALUE!</v>
      </c>
      <c r="L98" s="334" t="e">
        <f t="shared" si="13"/>
        <v>#VALUE!</v>
      </c>
      <c r="M98" s="335" t="e">
        <f t="shared" ref="M98:S98" si="22">M7/$L7</f>
        <v>#VALUE!</v>
      </c>
      <c r="N98" s="335" t="e">
        <f t="shared" si="22"/>
        <v>#VALUE!</v>
      </c>
      <c r="O98" s="335" t="e">
        <f t="shared" si="22"/>
        <v>#VALUE!</v>
      </c>
      <c r="P98" s="335" t="e">
        <f t="shared" si="15"/>
        <v>#VALUE!</v>
      </c>
      <c r="Q98" s="335" t="e">
        <f t="shared" si="22"/>
        <v>#VALUE!</v>
      </c>
      <c r="R98" s="335" t="str">
        <f t="shared" si="19"/>
        <v/>
      </c>
      <c r="S98" s="335" t="e">
        <f t="shared" si="22"/>
        <v>#VALUE!</v>
      </c>
    </row>
    <row r="99" spans="1:19" x14ac:dyDescent="0.2">
      <c r="A99" s="64" t="str">
        <f>IF('1b. Kons. jord'!C8&gt;0,"x","")</f>
        <v/>
      </c>
      <c r="B99" s="65" t="str">
        <f t="shared" ref="B99:C99" si="23">B8</f>
        <v>Kobber</v>
      </c>
      <c r="C99" s="65">
        <f t="shared" si="23"/>
        <v>0.16300000000000001</v>
      </c>
      <c r="D99" s="334" t="e">
        <f t="shared" si="9"/>
        <v>#VALUE!</v>
      </c>
      <c r="E99" s="335" t="e">
        <f t="shared" ref="E99:K99" si="24">E8/$D8</f>
        <v>#VALUE!</v>
      </c>
      <c r="F99" s="335" t="e">
        <f t="shared" si="24"/>
        <v>#VALUE!</v>
      </c>
      <c r="G99" s="335" t="e">
        <f t="shared" si="24"/>
        <v>#VALUE!</v>
      </c>
      <c r="H99" s="335" t="str">
        <f t="shared" si="11"/>
        <v/>
      </c>
      <c r="I99" s="335" t="e">
        <f t="shared" si="24"/>
        <v>#VALUE!</v>
      </c>
      <c r="J99" s="335" t="str">
        <f t="shared" si="12"/>
        <v/>
      </c>
      <c r="K99" s="335" t="e">
        <f t="shared" si="24"/>
        <v>#VALUE!</v>
      </c>
      <c r="L99" s="334" t="e">
        <f t="shared" si="13"/>
        <v>#VALUE!</v>
      </c>
      <c r="M99" s="335" t="e">
        <f t="shared" ref="M99:S99" si="25">M8/$L8</f>
        <v>#VALUE!</v>
      </c>
      <c r="N99" s="335" t="e">
        <f t="shared" si="25"/>
        <v>#VALUE!</v>
      </c>
      <c r="O99" s="335" t="e">
        <f t="shared" si="25"/>
        <v>#VALUE!</v>
      </c>
      <c r="P99" s="335" t="str">
        <f t="shared" si="15"/>
        <v/>
      </c>
      <c r="Q99" s="335" t="e">
        <f t="shared" si="25"/>
        <v>#VALUE!</v>
      </c>
      <c r="R99" s="335" t="str">
        <f t="shared" si="19"/>
        <v/>
      </c>
      <c r="S99" s="335" t="e">
        <f t="shared" si="25"/>
        <v>#VALUE!</v>
      </c>
    </row>
    <row r="100" spans="1:19" x14ac:dyDescent="0.2">
      <c r="A100" s="64" t="str">
        <f>IF('1b. Kons. jord'!C9&gt;0,"x","")</f>
        <v/>
      </c>
      <c r="B100" s="65" t="str">
        <f t="shared" ref="B100:C100" si="26">B9</f>
        <v>Sink</v>
      </c>
      <c r="C100" s="65">
        <f t="shared" si="26"/>
        <v>0.5</v>
      </c>
      <c r="D100" s="334" t="e">
        <f t="shared" si="9"/>
        <v>#VALUE!</v>
      </c>
      <c r="E100" s="335" t="e">
        <f t="shared" ref="E100:K100" si="27">E9/$D9</f>
        <v>#VALUE!</v>
      </c>
      <c r="F100" s="335" t="e">
        <f t="shared" si="27"/>
        <v>#VALUE!</v>
      </c>
      <c r="G100" s="335" t="e">
        <f t="shared" si="27"/>
        <v>#VALUE!</v>
      </c>
      <c r="H100" s="335" t="str">
        <f t="shared" si="11"/>
        <v/>
      </c>
      <c r="I100" s="335" t="e">
        <f t="shared" si="27"/>
        <v>#VALUE!</v>
      </c>
      <c r="J100" s="335" t="str">
        <f t="shared" si="12"/>
        <v/>
      </c>
      <c r="K100" s="335" t="e">
        <f t="shared" si="27"/>
        <v>#VALUE!</v>
      </c>
      <c r="L100" s="334" t="e">
        <f t="shared" si="13"/>
        <v>#VALUE!</v>
      </c>
      <c r="M100" s="335" t="e">
        <f t="shared" ref="M100:S100" si="28">M9/$L9</f>
        <v>#VALUE!</v>
      </c>
      <c r="N100" s="335" t="e">
        <f t="shared" si="28"/>
        <v>#VALUE!</v>
      </c>
      <c r="O100" s="335" t="e">
        <f t="shared" si="28"/>
        <v>#VALUE!</v>
      </c>
      <c r="P100" s="335" t="str">
        <f t="shared" si="15"/>
        <v/>
      </c>
      <c r="Q100" s="335" t="e">
        <f t="shared" si="28"/>
        <v>#VALUE!</v>
      </c>
      <c r="R100" s="335" t="str">
        <f t="shared" si="19"/>
        <v/>
      </c>
      <c r="S100" s="335" t="e">
        <f t="shared" si="28"/>
        <v>#VALUE!</v>
      </c>
    </row>
    <row r="101" spans="1:19" x14ac:dyDescent="0.2">
      <c r="A101" s="64" t="str">
        <f>IF('1b. Kons. jord'!C10&gt;0,"x","")</f>
        <v/>
      </c>
      <c r="B101" s="65" t="str">
        <f t="shared" ref="B101:C101" si="29">B10</f>
        <v>Krom (III)</v>
      </c>
      <c r="C101" s="65">
        <f t="shared" si="29"/>
        <v>1.5E-3</v>
      </c>
      <c r="D101" s="334" t="e">
        <f t="shared" si="9"/>
        <v>#VALUE!</v>
      </c>
      <c r="E101" s="335" t="e">
        <f t="shared" ref="E101:K101" si="30">E10/$D10</f>
        <v>#VALUE!</v>
      </c>
      <c r="F101" s="335" t="e">
        <f t="shared" si="30"/>
        <v>#VALUE!</v>
      </c>
      <c r="G101" s="335" t="e">
        <f t="shared" si="30"/>
        <v>#VALUE!</v>
      </c>
      <c r="H101" s="335" t="str">
        <f t="shared" si="11"/>
        <v/>
      </c>
      <c r="I101" s="335" t="e">
        <f t="shared" si="30"/>
        <v>#VALUE!</v>
      </c>
      <c r="J101" s="335" t="str">
        <f t="shared" si="12"/>
        <v/>
      </c>
      <c r="K101" s="335" t="e">
        <f t="shared" si="30"/>
        <v>#VALUE!</v>
      </c>
      <c r="L101" s="334" t="e">
        <f t="shared" si="13"/>
        <v>#VALUE!</v>
      </c>
      <c r="M101" s="335" t="e">
        <f t="shared" ref="M101:S101" si="31">M10/$L10</f>
        <v>#VALUE!</v>
      </c>
      <c r="N101" s="335" t="e">
        <f t="shared" si="31"/>
        <v>#VALUE!</v>
      </c>
      <c r="O101" s="335" t="e">
        <f t="shared" si="31"/>
        <v>#VALUE!</v>
      </c>
      <c r="P101" s="335" t="str">
        <f t="shared" si="15"/>
        <v/>
      </c>
      <c r="Q101" s="335" t="e">
        <f t="shared" si="31"/>
        <v>#VALUE!</v>
      </c>
      <c r="R101" s="335" t="str">
        <f t="shared" si="19"/>
        <v/>
      </c>
      <c r="S101" s="335" t="e">
        <f t="shared" si="31"/>
        <v>#VALUE!</v>
      </c>
    </row>
    <row r="102" spans="1:19" x14ac:dyDescent="0.2">
      <c r="A102" s="64" t="str">
        <f>IF('1b. Kons. jord'!C11&gt;0,"x","")</f>
        <v/>
      </c>
      <c r="B102" s="65" t="str">
        <f t="shared" ref="B102:C102" si="32">B11</f>
        <v>Krom (VI)</v>
      </c>
      <c r="C102" s="65">
        <f t="shared" si="32"/>
        <v>1.5E-3</v>
      </c>
      <c r="D102" s="334" t="e">
        <f t="shared" si="9"/>
        <v>#VALUE!</v>
      </c>
      <c r="E102" s="335" t="e">
        <f t="shared" ref="E102:K102" si="33">E11/$D11</f>
        <v>#VALUE!</v>
      </c>
      <c r="F102" s="335" t="e">
        <f t="shared" si="33"/>
        <v>#VALUE!</v>
      </c>
      <c r="G102" s="335" t="e">
        <f t="shared" si="33"/>
        <v>#VALUE!</v>
      </c>
      <c r="H102" s="335" t="str">
        <f t="shared" si="11"/>
        <v/>
      </c>
      <c r="I102" s="335" t="e">
        <f t="shared" si="33"/>
        <v>#VALUE!</v>
      </c>
      <c r="J102" s="335" t="str">
        <f t="shared" si="12"/>
        <v/>
      </c>
      <c r="K102" s="335" t="e">
        <f t="shared" si="33"/>
        <v>#VALUE!</v>
      </c>
      <c r="L102" s="334" t="e">
        <f t="shared" si="13"/>
        <v>#VALUE!</v>
      </c>
      <c r="M102" s="335" t="e">
        <f t="shared" ref="M102:S102" si="34">M11/$L11</f>
        <v>#VALUE!</v>
      </c>
      <c r="N102" s="335" t="e">
        <f t="shared" si="34"/>
        <v>#VALUE!</v>
      </c>
      <c r="O102" s="335" t="e">
        <f t="shared" si="34"/>
        <v>#VALUE!</v>
      </c>
      <c r="P102" s="335" t="str">
        <f t="shared" si="15"/>
        <v/>
      </c>
      <c r="Q102" s="335" t="e">
        <f t="shared" si="34"/>
        <v>#VALUE!</v>
      </c>
      <c r="R102" s="335" t="str">
        <f t="shared" si="19"/>
        <v/>
      </c>
      <c r="S102" s="335" t="e">
        <f t="shared" si="34"/>
        <v>#VALUE!</v>
      </c>
    </row>
    <row r="103" spans="1:19" x14ac:dyDescent="0.2">
      <c r="A103" s="64" t="str">
        <f>IF('1b. Kons. jord'!C12&gt;0,"x","")</f>
        <v/>
      </c>
      <c r="B103" s="65" t="str">
        <f t="shared" ref="B103:C103" si="35">B12</f>
        <v>Krom totalt (III + VI)</v>
      </c>
      <c r="C103" s="65">
        <f t="shared" si="35"/>
        <v>1.5E-3</v>
      </c>
      <c r="D103" s="334" t="e">
        <f t="shared" si="9"/>
        <v>#VALUE!</v>
      </c>
      <c r="E103" s="335" t="e">
        <f t="shared" ref="E103:K103" si="36">E12/$D12</f>
        <v>#VALUE!</v>
      </c>
      <c r="F103" s="335" t="e">
        <f t="shared" si="36"/>
        <v>#VALUE!</v>
      </c>
      <c r="G103" s="335" t="e">
        <f t="shared" si="36"/>
        <v>#VALUE!</v>
      </c>
      <c r="H103" s="335" t="str">
        <f t="shared" si="11"/>
        <v/>
      </c>
      <c r="I103" s="335" t="e">
        <f t="shared" si="36"/>
        <v>#VALUE!</v>
      </c>
      <c r="J103" s="335" t="str">
        <f t="shared" si="12"/>
        <v/>
      </c>
      <c r="K103" s="335" t="e">
        <f t="shared" si="36"/>
        <v>#VALUE!</v>
      </c>
      <c r="L103" s="334" t="e">
        <f t="shared" si="13"/>
        <v>#VALUE!</v>
      </c>
      <c r="M103" s="335" t="e">
        <f t="shared" ref="M103:S103" si="37">M12/$L12</f>
        <v>#VALUE!</v>
      </c>
      <c r="N103" s="335" t="e">
        <f t="shared" si="37"/>
        <v>#VALUE!</v>
      </c>
      <c r="O103" s="335" t="e">
        <f t="shared" si="37"/>
        <v>#VALUE!</v>
      </c>
      <c r="P103" s="335" t="str">
        <f t="shared" si="15"/>
        <v/>
      </c>
      <c r="Q103" s="335" t="e">
        <f t="shared" si="37"/>
        <v>#VALUE!</v>
      </c>
      <c r="R103" s="335" t="str">
        <f t="shared" si="19"/>
        <v/>
      </c>
      <c r="S103" s="335" t="e">
        <f t="shared" si="37"/>
        <v>#VALUE!</v>
      </c>
    </row>
    <row r="104" spans="1:19" x14ac:dyDescent="0.2">
      <c r="A104" s="64" t="str">
        <f>IF('1b. Kons. jord'!C13&gt;0,"x","")</f>
        <v/>
      </c>
      <c r="B104" s="65" t="str">
        <f t="shared" ref="B104:C104" si="38">B13</f>
        <v>Nikkel</v>
      </c>
      <c r="C104" s="65">
        <f t="shared" si="38"/>
        <v>1.4999999999999999E-2</v>
      </c>
      <c r="D104" s="334" t="e">
        <f t="shared" si="9"/>
        <v>#VALUE!</v>
      </c>
      <c r="E104" s="335" t="e">
        <f t="shared" ref="E104:K104" si="39">E13/$D13</f>
        <v>#VALUE!</v>
      </c>
      <c r="F104" s="335" t="e">
        <f t="shared" si="39"/>
        <v>#VALUE!</v>
      </c>
      <c r="G104" s="335" t="e">
        <f t="shared" si="39"/>
        <v>#VALUE!</v>
      </c>
      <c r="H104" s="335" t="str">
        <f t="shared" si="11"/>
        <v/>
      </c>
      <c r="I104" s="335" t="e">
        <f t="shared" si="39"/>
        <v>#VALUE!</v>
      </c>
      <c r="J104" s="335" t="str">
        <f t="shared" si="12"/>
        <v/>
      </c>
      <c r="K104" s="335" t="e">
        <f t="shared" si="39"/>
        <v>#VALUE!</v>
      </c>
      <c r="L104" s="334" t="e">
        <f t="shared" si="13"/>
        <v>#VALUE!</v>
      </c>
      <c r="M104" s="335" t="e">
        <f t="shared" ref="M104:S104" si="40">M13/$L13</f>
        <v>#VALUE!</v>
      </c>
      <c r="N104" s="335" t="e">
        <f t="shared" si="40"/>
        <v>#VALUE!</v>
      </c>
      <c r="O104" s="335" t="e">
        <f t="shared" si="40"/>
        <v>#VALUE!</v>
      </c>
      <c r="P104" s="335" t="str">
        <f t="shared" si="15"/>
        <v/>
      </c>
      <c r="Q104" s="335" t="e">
        <f t="shared" si="40"/>
        <v>#VALUE!</v>
      </c>
      <c r="R104" s="335" t="str">
        <f t="shared" si="19"/>
        <v/>
      </c>
      <c r="S104" s="335" t="e">
        <f t="shared" si="40"/>
        <v>#VALUE!</v>
      </c>
    </row>
    <row r="105" spans="1:19" x14ac:dyDescent="0.2">
      <c r="A105" s="64" t="str">
        <f>IF('1b. Kons. jord'!C14&gt;0,"x","")</f>
        <v/>
      </c>
      <c r="B105" s="65" t="str">
        <f t="shared" ref="B105:C105" si="41">B14</f>
        <v>Cyanid fri</v>
      </c>
      <c r="C105" s="65">
        <f t="shared" si="41"/>
        <v>1.2E-2</v>
      </c>
      <c r="D105" s="334" t="e">
        <f t="shared" si="9"/>
        <v>#VALUE!</v>
      </c>
      <c r="E105" s="335" t="e">
        <f t="shared" ref="E105:K105" si="42">E14/$D14</f>
        <v>#VALUE!</v>
      </c>
      <c r="F105" s="335" t="e">
        <f t="shared" si="42"/>
        <v>#VALUE!</v>
      </c>
      <c r="G105" s="335" t="e">
        <f t="shared" si="42"/>
        <v>#VALUE!</v>
      </c>
      <c r="H105" s="335" t="e">
        <f>IF(H14="","",H14/$D14)</f>
        <v>#VALUE!</v>
      </c>
      <c r="I105" s="335" t="e">
        <f t="shared" si="42"/>
        <v>#VALUE!</v>
      </c>
      <c r="J105" s="335" t="str">
        <f t="shared" si="12"/>
        <v/>
      </c>
      <c r="K105" s="335" t="e">
        <f t="shared" si="42"/>
        <v>#VALUE!</v>
      </c>
      <c r="L105" s="334" t="e">
        <f t="shared" si="13"/>
        <v>#VALUE!</v>
      </c>
      <c r="M105" s="335" t="e">
        <f t="shared" ref="M105:S105" si="43">M14/$L14</f>
        <v>#VALUE!</v>
      </c>
      <c r="N105" s="335" t="e">
        <f t="shared" si="43"/>
        <v>#VALUE!</v>
      </c>
      <c r="O105" s="335" t="e">
        <f t="shared" si="43"/>
        <v>#VALUE!</v>
      </c>
      <c r="P105" s="335" t="e">
        <f t="shared" si="15"/>
        <v>#VALUE!</v>
      </c>
      <c r="Q105" s="335" t="e">
        <f t="shared" si="43"/>
        <v>#VALUE!</v>
      </c>
      <c r="R105" s="335" t="str">
        <f t="shared" si="19"/>
        <v/>
      </c>
      <c r="S105" s="335" t="e">
        <f t="shared" si="43"/>
        <v>#VALUE!</v>
      </c>
    </row>
    <row r="106" spans="1:19" x14ac:dyDescent="0.2">
      <c r="A106" s="64" t="str">
        <f>IF('1b. Kons. jord'!C15&gt;0,"x","")</f>
        <v/>
      </c>
      <c r="B106" s="65" t="str">
        <f t="shared" ref="B106:C106" si="44">B15</f>
        <v>PCB CAS1336-36-3</v>
      </c>
      <c r="C106" s="65">
        <f t="shared" si="44"/>
        <v>1.0000000000000001E-5</v>
      </c>
      <c r="D106" s="334" t="e">
        <f t="shared" si="9"/>
        <v>#VALUE!</v>
      </c>
      <c r="E106" s="335" t="e">
        <f t="shared" ref="E106:K106" si="45">E15/$D15</f>
        <v>#VALUE!</v>
      </c>
      <c r="F106" s="335" t="e">
        <f t="shared" si="45"/>
        <v>#VALUE!</v>
      </c>
      <c r="G106" s="335" t="e">
        <f t="shared" si="45"/>
        <v>#VALUE!</v>
      </c>
      <c r="H106" s="335" t="e">
        <f t="shared" si="11"/>
        <v>#VALUE!</v>
      </c>
      <c r="I106" s="335" t="e">
        <f t="shared" si="45"/>
        <v>#VALUE!</v>
      </c>
      <c r="J106" s="335" t="str">
        <f t="shared" si="12"/>
        <v/>
      </c>
      <c r="K106" s="335" t="e">
        <f t="shared" si="45"/>
        <v>#VALUE!</v>
      </c>
      <c r="L106" s="334" t="e">
        <f t="shared" si="13"/>
        <v>#VALUE!</v>
      </c>
      <c r="M106" s="335" t="e">
        <f t="shared" ref="M106:S106" si="46">M15/$L15</f>
        <v>#VALUE!</v>
      </c>
      <c r="N106" s="335" t="e">
        <f t="shared" si="46"/>
        <v>#VALUE!</v>
      </c>
      <c r="O106" s="335" t="e">
        <f t="shared" si="46"/>
        <v>#VALUE!</v>
      </c>
      <c r="P106" s="335" t="e">
        <f t="shared" si="15"/>
        <v>#VALUE!</v>
      </c>
      <c r="Q106" s="335" t="e">
        <f t="shared" si="46"/>
        <v>#VALUE!</v>
      </c>
      <c r="R106" s="335" t="str">
        <f t="shared" si="19"/>
        <v/>
      </c>
      <c r="S106" s="335" t="e">
        <f t="shared" si="46"/>
        <v>#VALUE!</v>
      </c>
    </row>
    <row r="107" spans="1:19" x14ac:dyDescent="0.2">
      <c r="A107" s="64" t="str">
        <f>IF('1b. Kons. jord'!C16&gt;0,"x","")</f>
        <v/>
      </c>
      <c r="B107" s="65" t="str">
        <f t="shared" ref="B107:C107" si="47">B16</f>
        <v>Lindan</v>
      </c>
      <c r="C107" s="65">
        <f t="shared" si="47"/>
        <v>1E-3</v>
      </c>
      <c r="D107" s="334" t="e">
        <f t="shared" si="9"/>
        <v>#VALUE!</v>
      </c>
      <c r="E107" s="335" t="e">
        <f t="shared" ref="E107:K107" si="48">E16/$D16</f>
        <v>#VALUE!</v>
      </c>
      <c r="F107" s="335" t="e">
        <f t="shared" si="48"/>
        <v>#VALUE!</v>
      </c>
      <c r="G107" s="335" t="e">
        <f t="shared" si="48"/>
        <v>#VALUE!</v>
      </c>
      <c r="H107" s="335" t="e">
        <f t="shared" si="11"/>
        <v>#VALUE!</v>
      </c>
      <c r="I107" s="335" t="e">
        <f t="shared" si="48"/>
        <v>#VALUE!</v>
      </c>
      <c r="J107" s="335" t="str">
        <f t="shared" si="12"/>
        <v/>
      </c>
      <c r="K107" s="335" t="e">
        <f t="shared" si="48"/>
        <v>#VALUE!</v>
      </c>
      <c r="L107" s="334" t="e">
        <f t="shared" si="13"/>
        <v>#VALUE!</v>
      </c>
      <c r="M107" s="335" t="e">
        <f t="shared" ref="M107:S107" si="49">M16/$L16</f>
        <v>#VALUE!</v>
      </c>
      <c r="N107" s="335" t="e">
        <f t="shared" si="49"/>
        <v>#VALUE!</v>
      </c>
      <c r="O107" s="335" t="e">
        <f t="shared" si="49"/>
        <v>#VALUE!</v>
      </c>
      <c r="P107" s="335" t="e">
        <f t="shared" si="15"/>
        <v>#VALUE!</v>
      </c>
      <c r="Q107" s="335" t="e">
        <f t="shared" si="49"/>
        <v>#VALUE!</v>
      </c>
      <c r="R107" s="335" t="str">
        <f t="shared" si="19"/>
        <v/>
      </c>
      <c r="S107" s="335" t="e">
        <f t="shared" si="49"/>
        <v>#VALUE!</v>
      </c>
    </row>
    <row r="108" spans="1:19" x14ac:dyDescent="0.2">
      <c r="A108" s="64" t="str">
        <f>IF('1b. Kons. jord'!C17&gt;0,"x","")</f>
        <v/>
      </c>
      <c r="B108" s="65" t="str">
        <f t="shared" ref="B108:C108" si="50">B17</f>
        <v>DDT</v>
      </c>
      <c r="C108" s="65">
        <f t="shared" si="50"/>
        <v>0.01</v>
      </c>
      <c r="D108" s="334" t="e">
        <f t="shared" si="9"/>
        <v>#VALUE!</v>
      </c>
      <c r="E108" s="335" t="e">
        <f t="shared" ref="E108:K108" si="51">E17/$D17</f>
        <v>#VALUE!</v>
      </c>
      <c r="F108" s="335" t="e">
        <f t="shared" si="51"/>
        <v>#VALUE!</v>
      </c>
      <c r="G108" s="335" t="e">
        <f t="shared" si="51"/>
        <v>#VALUE!</v>
      </c>
      <c r="H108" s="335" t="e">
        <f t="shared" si="11"/>
        <v>#VALUE!</v>
      </c>
      <c r="I108" s="335" t="e">
        <f t="shared" si="51"/>
        <v>#VALUE!</v>
      </c>
      <c r="J108" s="335" t="str">
        <f t="shared" si="12"/>
        <v/>
      </c>
      <c r="K108" s="335" t="e">
        <f t="shared" si="51"/>
        <v>#VALUE!</v>
      </c>
      <c r="L108" s="334" t="e">
        <f t="shared" si="13"/>
        <v>#VALUE!</v>
      </c>
      <c r="M108" s="335" t="e">
        <f t="shared" ref="M108:S108" si="52">M17/$L17</f>
        <v>#VALUE!</v>
      </c>
      <c r="N108" s="335" t="e">
        <f t="shared" si="52"/>
        <v>#VALUE!</v>
      </c>
      <c r="O108" s="335" t="e">
        <f t="shared" si="52"/>
        <v>#VALUE!</v>
      </c>
      <c r="P108" s="335" t="e">
        <f t="shared" si="15"/>
        <v>#VALUE!</v>
      </c>
      <c r="Q108" s="335" t="e">
        <f t="shared" si="52"/>
        <v>#VALUE!</v>
      </c>
      <c r="R108" s="335" t="str">
        <f t="shared" si="19"/>
        <v/>
      </c>
      <c r="S108" s="335" t="e">
        <f t="shared" si="52"/>
        <v>#VALUE!</v>
      </c>
    </row>
    <row r="109" spans="1:19" x14ac:dyDescent="0.2">
      <c r="A109" s="64" t="str">
        <f>IF('1b. Kons. jord'!C18&gt;0,"x","")</f>
        <v/>
      </c>
      <c r="B109" s="65" t="str">
        <f t="shared" ref="B109:C109" si="53">B18</f>
        <v>Monoklorbensen</v>
      </c>
      <c r="C109" s="65">
        <f t="shared" si="53"/>
        <v>0.2</v>
      </c>
      <c r="D109" s="334" t="e">
        <f t="shared" si="9"/>
        <v>#VALUE!</v>
      </c>
      <c r="E109" s="335" t="e">
        <f t="shared" ref="E109:K109" si="54">E18/$D18</f>
        <v>#VALUE!</v>
      </c>
      <c r="F109" s="335" t="e">
        <f t="shared" si="54"/>
        <v>#VALUE!</v>
      </c>
      <c r="G109" s="335" t="e">
        <f t="shared" si="54"/>
        <v>#VALUE!</v>
      </c>
      <c r="H109" s="335" t="e">
        <f t="shared" si="11"/>
        <v>#VALUE!</v>
      </c>
      <c r="I109" s="335" t="e">
        <f t="shared" si="54"/>
        <v>#VALUE!</v>
      </c>
      <c r="J109" s="335" t="str">
        <f t="shared" si="12"/>
        <v/>
      </c>
      <c r="K109" s="335" t="e">
        <f t="shared" si="54"/>
        <v>#VALUE!</v>
      </c>
      <c r="L109" s="334" t="e">
        <f t="shared" si="13"/>
        <v>#VALUE!</v>
      </c>
      <c r="M109" s="335" t="e">
        <f t="shared" ref="M109:S109" si="55">M18/$L18</f>
        <v>#VALUE!</v>
      </c>
      <c r="N109" s="335" t="e">
        <f t="shared" si="55"/>
        <v>#VALUE!</v>
      </c>
      <c r="O109" s="335" t="e">
        <f t="shared" si="55"/>
        <v>#VALUE!</v>
      </c>
      <c r="P109" s="335" t="e">
        <f t="shared" si="15"/>
        <v>#VALUE!</v>
      </c>
      <c r="Q109" s="335" t="e">
        <f t="shared" si="55"/>
        <v>#VALUE!</v>
      </c>
      <c r="R109" s="335" t="str">
        <f t="shared" si="19"/>
        <v/>
      </c>
      <c r="S109" s="335" t="e">
        <f t="shared" si="55"/>
        <v>#VALUE!</v>
      </c>
    </row>
    <row r="110" spans="1:19" x14ac:dyDescent="0.2">
      <c r="A110" s="64" t="str">
        <f>IF('1b. Kons. jord'!C19&gt;0,"x","")</f>
        <v/>
      </c>
      <c r="B110" s="65" t="str">
        <f t="shared" ref="B110:C110" si="56">B19</f>
        <v>1,2-diklorbensen</v>
      </c>
      <c r="C110" s="65">
        <f t="shared" si="56"/>
        <v>0.43</v>
      </c>
      <c r="D110" s="334" t="e">
        <f t="shared" si="9"/>
        <v>#VALUE!</v>
      </c>
      <c r="E110" s="335" t="e">
        <f t="shared" ref="E110:K110" si="57">E19/$D19</f>
        <v>#VALUE!</v>
      </c>
      <c r="F110" s="335" t="e">
        <f t="shared" si="57"/>
        <v>#VALUE!</v>
      </c>
      <c r="G110" s="335" t="e">
        <f t="shared" si="57"/>
        <v>#VALUE!</v>
      </c>
      <c r="H110" s="335" t="e">
        <f t="shared" si="11"/>
        <v>#VALUE!</v>
      </c>
      <c r="I110" s="335" t="e">
        <f t="shared" si="57"/>
        <v>#VALUE!</v>
      </c>
      <c r="J110" s="335" t="str">
        <f t="shared" si="12"/>
        <v/>
      </c>
      <c r="K110" s="335" t="e">
        <f t="shared" si="57"/>
        <v>#VALUE!</v>
      </c>
      <c r="L110" s="334" t="e">
        <f t="shared" si="13"/>
        <v>#VALUE!</v>
      </c>
      <c r="M110" s="335" t="e">
        <f t="shared" ref="M110:S110" si="58">M19/$L19</f>
        <v>#VALUE!</v>
      </c>
      <c r="N110" s="335" t="e">
        <f t="shared" si="58"/>
        <v>#VALUE!</v>
      </c>
      <c r="O110" s="335" t="e">
        <f t="shared" si="58"/>
        <v>#VALUE!</v>
      </c>
      <c r="P110" s="335" t="e">
        <f t="shared" si="15"/>
        <v>#VALUE!</v>
      </c>
      <c r="Q110" s="335" t="e">
        <f t="shared" si="58"/>
        <v>#VALUE!</v>
      </c>
      <c r="R110" s="335" t="str">
        <f t="shared" si="19"/>
        <v/>
      </c>
      <c r="S110" s="335" t="e">
        <f t="shared" si="58"/>
        <v>#VALUE!</v>
      </c>
    </row>
    <row r="111" spans="1:19" x14ac:dyDescent="0.2">
      <c r="A111" s="64" t="str">
        <f>IF('1b. Kons. jord'!C20&gt;0,"x","")</f>
        <v/>
      </c>
      <c r="B111" s="65" t="str">
        <f t="shared" ref="B111:C111" si="59">B20</f>
        <v>1,4-diklorbensen</v>
      </c>
      <c r="C111" s="65">
        <f t="shared" si="59"/>
        <v>0.1</v>
      </c>
      <c r="D111" s="334" t="e">
        <f t="shared" si="9"/>
        <v>#VALUE!</v>
      </c>
      <c r="E111" s="335" t="e">
        <f t="shared" ref="E111:K111" si="60">E20/$D20</f>
        <v>#VALUE!</v>
      </c>
      <c r="F111" s="335" t="e">
        <f t="shared" si="60"/>
        <v>#VALUE!</v>
      </c>
      <c r="G111" s="335" t="e">
        <f t="shared" si="60"/>
        <v>#VALUE!</v>
      </c>
      <c r="H111" s="335" t="e">
        <f t="shared" si="11"/>
        <v>#VALUE!</v>
      </c>
      <c r="I111" s="335" t="e">
        <f t="shared" si="60"/>
        <v>#VALUE!</v>
      </c>
      <c r="J111" s="335" t="str">
        <f t="shared" si="12"/>
        <v/>
      </c>
      <c r="K111" s="335" t="e">
        <f t="shared" si="60"/>
        <v>#VALUE!</v>
      </c>
      <c r="L111" s="334" t="e">
        <f t="shared" si="13"/>
        <v>#VALUE!</v>
      </c>
      <c r="M111" s="335" t="e">
        <f t="shared" ref="M111:S111" si="61">M20/$L20</f>
        <v>#VALUE!</v>
      </c>
      <c r="N111" s="335" t="e">
        <f t="shared" si="61"/>
        <v>#VALUE!</v>
      </c>
      <c r="O111" s="335" t="e">
        <f t="shared" si="61"/>
        <v>#VALUE!</v>
      </c>
      <c r="P111" s="335" t="e">
        <f t="shared" si="15"/>
        <v>#VALUE!</v>
      </c>
      <c r="Q111" s="335" t="e">
        <f t="shared" si="61"/>
        <v>#VALUE!</v>
      </c>
      <c r="R111" s="335" t="str">
        <f t="shared" si="19"/>
        <v/>
      </c>
      <c r="S111" s="335" t="e">
        <f t="shared" si="61"/>
        <v>#VALUE!</v>
      </c>
    </row>
    <row r="112" spans="1:19" x14ac:dyDescent="0.2">
      <c r="A112" s="64" t="str">
        <f>IF('1b. Kons. jord'!C21&gt;0,"x","")</f>
        <v/>
      </c>
      <c r="B112" s="65" t="str">
        <f t="shared" ref="B112:C112" si="62">B21</f>
        <v>1,2,4-triklorbensen</v>
      </c>
      <c r="C112" s="65">
        <f t="shared" si="62"/>
        <v>8.0000000000000002E-3</v>
      </c>
      <c r="D112" s="334" t="e">
        <f t="shared" si="9"/>
        <v>#VALUE!</v>
      </c>
      <c r="E112" s="335" t="e">
        <f t="shared" ref="E112:K112" si="63">E21/$D21</f>
        <v>#VALUE!</v>
      </c>
      <c r="F112" s="335" t="e">
        <f t="shared" si="63"/>
        <v>#VALUE!</v>
      </c>
      <c r="G112" s="335" t="e">
        <f t="shared" si="63"/>
        <v>#VALUE!</v>
      </c>
      <c r="H112" s="335" t="e">
        <f t="shared" si="11"/>
        <v>#VALUE!</v>
      </c>
      <c r="I112" s="335" t="e">
        <f t="shared" si="63"/>
        <v>#VALUE!</v>
      </c>
      <c r="J112" s="335" t="str">
        <f t="shared" si="12"/>
        <v/>
      </c>
      <c r="K112" s="335" t="e">
        <f t="shared" si="63"/>
        <v>#VALUE!</v>
      </c>
      <c r="L112" s="334" t="e">
        <f t="shared" si="13"/>
        <v>#VALUE!</v>
      </c>
      <c r="M112" s="335" t="e">
        <f t="shared" ref="M112:S112" si="64">M21/$L21</f>
        <v>#VALUE!</v>
      </c>
      <c r="N112" s="335" t="e">
        <f t="shared" si="64"/>
        <v>#VALUE!</v>
      </c>
      <c r="O112" s="335" t="e">
        <f t="shared" si="64"/>
        <v>#VALUE!</v>
      </c>
      <c r="P112" s="335" t="e">
        <f t="shared" si="15"/>
        <v>#VALUE!</v>
      </c>
      <c r="Q112" s="335" t="e">
        <f t="shared" si="64"/>
        <v>#VALUE!</v>
      </c>
      <c r="R112" s="335" t="str">
        <f t="shared" si="19"/>
        <v/>
      </c>
      <c r="S112" s="335" t="e">
        <f t="shared" si="64"/>
        <v>#VALUE!</v>
      </c>
    </row>
    <row r="113" spans="1:19" x14ac:dyDescent="0.2">
      <c r="A113" s="64" t="str">
        <f>IF('1b. Kons. jord'!C22&gt;0,"x","")</f>
        <v/>
      </c>
      <c r="B113" s="65" t="str">
        <f t="shared" ref="B113:C113" si="65">B22</f>
        <v>1,2,3-triklorbensen</v>
      </c>
      <c r="C113" s="65">
        <f t="shared" si="65"/>
        <v>8.0000000000000002E-3</v>
      </c>
      <c r="D113" s="334" t="e">
        <f t="shared" si="9"/>
        <v>#VALUE!</v>
      </c>
      <c r="E113" s="335" t="e">
        <f t="shared" ref="E113:K113" si="66">E22/$D22</f>
        <v>#VALUE!</v>
      </c>
      <c r="F113" s="335" t="e">
        <f t="shared" si="66"/>
        <v>#VALUE!</v>
      </c>
      <c r="G113" s="335" t="e">
        <f t="shared" si="66"/>
        <v>#VALUE!</v>
      </c>
      <c r="H113" s="335" t="e">
        <f t="shared" si="11"/>
        <v>#VALUE!</v>
      </c>
      <c r="I113" s="335" t="e">
        <f t="shared" si="66"/>
        <v>#VALUE!</v>
      </c>
      <c r="J113" s="335" t="str">
        <f t="shared" si="12"/>
        <v/>
      </c>
      <c r="K113" s="335" t="e">
        <f t="shared" si="66"/>
        <v>#VALUE!</v>
      </c>
      <c r="L113" s="334" t="e">
        <f t="shared" si="13"/>
        <v>#VALUE!</v>
      </c>
      <c r="M113" s="335" t="e">
        <f t="shared" ref="M113:S113" si="67">M22/$L22</f>
        <v>#VALUE!</v>
      </c>
      <c r="N113" s="335" t="e">
        <f t="shared" si="67"/>
        <v>#VALUE!</v>
      </c>
      <c r="O113" s="335" t="e">
        <f t="shared" si="67"/>
        <v>#VALUE!</v>
      </c>
      <c r="P113" s="335" t="e">
        <f t="shared" si="15"/>
        <v>#VALUE!</v>
      </c>
      <c r="Q113" s="335" t="e">
        <f t="shared" si="67"/>
        <v>#VALUE!</v>
      </c>
      <c r="R113" s="335" t="str">
        <f t="shared" si="19"/>
        <v/>
      </c>
      <c r="S113" s="335" t="e">
        <f t="shared" si="67"/>
        <v>#VALUE!</v>
      </c>
    </row>
    <row r="114" spans="1:19" x14ac:dyDescent="0.2">
      <c r="A114" s="64" t="str">
        <f>IF('1b. Kons. jord'!C23&gt;0,"x","")</f>
        <v/>
      </c>
      <c r="B114" s="65" t="str">
        <f t="shared" ref="B114:C114" si="68">B23</f>
        <v>1,3,5-triklorbensen</v>
      </c>
      <c r="C114" s="65">
        <f t="shared" si="68"/>
        <v>8.0000000000000002E-3</v>
      </c>
      <c r="D114" s="334" t="e">
        <f t="shared" si="9"/>
        <v>#VALUE!</v>
      </c>
      <c r="E114" s="335" t="e">
        <f t="shared" ref="E114:K114" si="69">E23/$D23</f>
        <v>#VALUE!</v>
      </c>
      <c r="F114" s="335" t="e">
        <f t="shared" si="69"/>
        <v>#VALUE!</v>
      </c>
      <c r="G114" s="335" t="e">
        <f t="shared" si="69"/>
        <v>#VALUE!</v>
      </c>
      <c r="H114" s="335" t="e">
        <f t="shared" si="11"/>
        <v>#VALUE!</v>
      </c>
      <c r="I114" s="335" t="e">
        <f t="shared" si="69"/>
        <v>#VALUE!</v>
      </c>
      <c r="J114" s="335" t="str">
        <f t="shared" si="12"/>
        <v/>
      </c>
      <c r="K114" s="335" t="e">
        <f t="shared" si="69"/>
        <v>#VALUE!</v>
      </c>
      <c r="L114" s="334" t="e">
        <f t="shared" si="13"/>
        <v>#VALUE!</v>
      </c>
      <c r="M114" s="335" t="e">
        <f t="shared" ref="M114:S114" si="70">M23/$L23</f>
        <v>#VALUE!</v>
      </c>
      <c r="N114" s="335" t="e">
        <f t="shared" si="70"/>
        <v>#VALUE!</v>
      </c>
      <c r="O114" s="335" t="e">
        <f t="shared" si="70"/>
        <v>#VALUE!</v>
      </c>
      <c r="P114" s="335" t="e">
        <f t="shared" si="15"/>
        <v>#VALUE!</v>
      </c>
      <c r="Q114" s="335" t="e">
        <f t="shared" si="70"/>
        <v>#VALUE!</v>
      </c>
      <c r="R114" s="335" t="str">
        <f t="shared" si="19"/>
        <v/>
      </c>
      <c r="S114" s="335" t="e">
        <f t="shared" si="70"/>
        <v>#VALUE!</v>
      </c>
    </row>
    <row r="115" spans="1:19" x14ac:dyDescent="0.2">
      <c r="A115" s="64" t="str">
        <f>IF('1b. Kons. jord'!C24&gt;0,"x","")</f>
        <v/>
      </c>
      <c r="B115" s="65" t="str">
        <f t="shared" ref="B115:C115" si="71">B24</f>
        <v>1,2,4,5-tetraklorbensen</v>
      </c>
      <c r="C115" s="65">
        <f t="shared" si="71"/>
        <v>2.9999999999999997E-4</v>
      </c>
      <c r="D115" s="334" t="e">
        <f t="shared" si="9"/>
        <v>#VALUE!</v>
      </c>
      <c r="E115" s="335" t="e">
        <f t="shared" ref="E115:K115" si="72">E24/$D24</f>
        <v>#VALUE!</v>
      </c>
      <c r="F115" s="335" t="e">
        <f t="shared" si="72"/>
        <v>#VALUE!</v>
      </c>
      <c r="G115" s="335" t="e">
        <f t="shared" si="72"/>
        <v>#VALUE!</v>
      </c>
      <c r="H115" s="335" t="e">
        <f t="shared" si="11"/>
        <v>#VALUE!</v>
      </c>
      <c r="I115" s="335" t="e">
        <f t="shared" si="72"/>
        <v>#VALUE!</v>
      </c>
      <c r="J115" s="335" t="str">
        <f t="shared" si="12"/>
        <v/>
      </c>
      <c r="K115" s="335" t="e">
        <f t="shared" si="72"/>
        <v>#VALUE!</v>
      </c>
      <c r="L115" s="334" t="e">
        <f t="shared" si="13"/>
        <v>#VALUE!</v>
      </c>
      <c r="M115" s="335" t="e">
        <f t="shared" ref="M115:S115" si="73">M24/$L24</f>
        <v>#VALUE!</v>
      </c>
      <c r="N115" s="335" t="e">
        <f t="shared" si="73"/>
        <v>#VALUE!</v>
      </c>
      <c r="O115" s="335" t="e">
        <f t="shared" si="73"/>
        <v>#VALUE!</v>
      </c>
      <c r="P115" s="335" t="e">
        <f t="shared" si="15"/>
        <v>#VALUE!</v>
      </c>
      <c r="Q115" s="335" t="e">
        <f t="shared" si="73"/>
        <v>#VALUE!</v>
      </c>
      <c r="R115" s="335" t="str">
        <f t="shared" si="19"/>
        <v/>
      </c>
      <c r="S115" s="335" t="e">
        <f t="shared" si="73"/>
        <v>#VALUE!</v>
      </c>
    </row>
    <row r="116" spans="1:19" x14ac:dyDescent="0.2">
      <c r="A116" s="64" t="str">
        <f>IF('1b. Kons. jord'!C25&gt;0,"x","")</f>
        <v/>
      </c>
      <c r="B116" s="65" t="str">
        <f t="shared" ref="B116:C116" si="74">B25</f>
        <v>Pentaklorbensen</v>
      </c>
      <c r="C116" s="65">
        <f t="shared" si="74"/>
        <v>5.0000000000000001E-4</v>
      </c>
      <c r="D116" s="334" t="e">
        <f t="shared" si="9"/>
        <v>#VALUE!</v>
      </c>
      <c r="E116" s="335" t="e">
        <f t="shared" ref="E116:K116" si="75">E25/$D25</f>
        <v>#VALUE!</v>
      </c>
      <c r="F116" s="335" t="e">
        <f t="shared" si="75"/>
        <v>#VALUE!</v>
      </c>
      <c r="G116" s="335" t="e">
        <f t="shared" si="75"/>
        <v>#VALUE!</v>
      </c>
      <c r="H116" s="335" t="e">
        <f t="shared" si="11"/>
        <v>#VALUE!</v>
      </c>
      <c r="I116" s="335" t="e">
        <f t="shared" si="75"/>
        <v>#VALUE!</v>
      </c>
      <c r="J116" s="335" t="str">
        <f t="shared" si="12"/>
        <v/>
      </c>
      <c r="K116" s="335" t="e">
        <f t="shared" si="75"/>
        <v>#VALUE!</v>
      </c>
      <c r="L116" s="334" t="e">
        <f t="shared" si="13"/>
        <v>#VALUE!</v>
      </c>
      <c r="M116" s="335" t="e">
        <f t="shared" ref="M116:S116" si="76">M25/$L25</f>
        <v>#VALUE!</v>
      </c>
      <c r="N116" s="335" t="e">
        <f t="shared" si="76"/>
        <v>#VALUE!</v>
      </c>
      <c r="O116" s="335" t="e">
        <f t="shared" si="76"/>
        <v>#VALUE!</v>
      </c>
      <c r="P116" s="335" t="e">
        <f t="shared" si="15"/>
        <v>#VALUE!</v>
      </c>
      <c r="Q116" s="335" t="e">
        <f t="shared" si="76"/>
        <v>#VALUE!</v>
      </c>
      <c r="R116" s="335" t="str">
        <f t="shared" si="19"/>
        <v/>
      </c>
      <c r="S116" s="335" t="e">
        <f t="shared" si="76"/>
        <v>#VALUE!</v>
      </c>
    </row>
    <row r="117" spans="1:19" x14ac:dyDescent="0.2">
      <c r="A117" s="64" t="str">
        <f>IF('1b. Kons. jord'!C26&gt;0,"x","")</f>
        <v/>
      </c>
      <c r="B117" s="65" t="str">
        <f t="shared" ref="B117:C117" si="77">B26</f>
        <v>Heksaklorbensen</v>
      </c>
      <c r="C117" s="65">
        <f t="shared" si="77"/>
        <v>1.6000000000000001E-4</v>
      </c>
      <c r="D117" s="334" t="e">
        <f t="shared" si="9"/>
        <v>#VALUE!</v>
      </c>
      <c r="E117" s="335" t="e">
        <f t="shared" ref="E117:K117" si="78">E26/$D26</f>
        <v>#VALUE!</v>
      </c>
      <c r="F117" s="335" t="e">
        <f t="shared" si="78"/>
        <v>#VALUE!</v>
      </c>
      <c r="G117" s="335" t="e">
        <f t="shared" si="78"/>
        <v>#VALUE!</v>
      </c>
      <c r="H117" s="335" t="e">
        <f t="shared" si="11"/>
        <v>#VALUE!</v>
      </c>
      <c r="I117" s="335" t="e">
        <f t="shared" si="78"/>
        <v>#VALUE!</v>
      </c>
      <c r="J117" s="335" t="str">
        <f t="shared" si="12"/>
        <v/>
      </c>
      <c r="K117" s="335" t="e">
        <f t="shared" si="78"/>
        <v>#VALUE!</v>
      </c>
      <c r="L117" s="334" t="e">
        <f t="shared" si="13"/>
        <v>#VALUE!</v>
      </c>
      <c r="M117" s="335" t="e">
        <f t="shared" ref="M117:S117" si="79">M26/$L26</f>
        <v>#VALUE!</v>
      </c>
      <c r="N117" s="335" t="e">
        <f t="shared" si="79"/>
        <v>#VALUE!</v>
      </c>
      <c r="O117" s="335" t="e">
        <f t="shared" si="79"/>
        <v>#VALUE!</v>
      </c>
      <c r="P117" s="335" t="e">
        <f t="shared" si="15"/>
        <v>#VALUE!</v>
      </c>
      <c r="Q117" s="335" t="e">
        <f t="shared" si="79"/>
        <v>#VALUE!</v>
      </c>
      <c r="R117" s="335" t="str">
        <f t="shared" si="19"/>
        <v/>
      </c>
      <c r="S117" s="335" t="e">
        <f t="shared" si="79"/>
        <v>#VALUE!</v>
      </c>
    </row>
    <row r="118" spans="1:19" x14ac:dyDescent="0.2">
      <c r="A118" s="64" t="str">
        <f>IF('1b. Kons. jord'!C27&gt;0,"x","")</f>
        <v/>
      </c>
      <c r="B118" s="65" t="str">
        <f t="shared" ref="B118:C118" si="80">B27</f>
        <v>Diklormetan</v>
      </c>
      <c r="C118" s="65">
        <f t="shared" si="80"/>
        <v>0.06</v>
      </c>
      <c r="D118" s="334" t="e">
        <f t="shared" si="9"/>
        <v>#VALUE!</v>
      </c>
      <c r="E118" s="335" t="e">
        <f t="shared" ref="E118:K118" si="81">E27/$D27</f>
        <v>#VALUE!</v>
      </c>
      <c r="F118" s="335" t="e">
        <f t="shared" si="81"/>
        <v>#VALUE!</v>
      </c>
      <c r="G118" s="335" t="e">
        <f t="shared" si="81"/>
        <v>#VALUE!</v>
      </c>
      <c r="H118" s="335" t="e">
        <f t="shared" si="11"/>
        <v>#VALUE!</v>
      </c>
      <c r="I118" s="335" t="e">
        <f t="shared" si="81"/>
        <v>#VALUE!</v>
      </c>
      <c r="J118" s="335" t="str">
        <f t="shared" si="12"/>
        <v/>
      </c>
      <c r="K118" s="335" t="e">
        <f t="shared" si="81"/>
        <v>#VALUE!</v>
      </c>
      <c r="L118" s="334" t="e">
        <f t="shared" si="13"/>
        <v>#VALUE!</v>
      </c>
      <c r="M118" s="335" t="e">
        <f t="shared" ref="M118:S118" si="82">M27/$L27</f>
        <v>#VALUE!</v>
      </c>
      <c r="N118" s="335" t="e">
        <f t="shared" si="82"/>
        <v>#VALUE!</v>
      </c>
      <c r="O118" s="335" t="e">
        <f t="shared" si="82"/>
        <v>#VALUE!</v>
      </c>
      <c r="P118" s="335" t="e">
        <f t="shared" si="15"/>
        <v>#VALUE!</v>
      </c>
      <c r="Q118" s="335" t="e">
        <f t="shared" si="82"/>
        <v>#VALUE!</v>
      </c>
      <c r="R118" s="335" t="str">
        <f t="shared" si="19"/>
        <v/>
      </c>
      <c r="S118" s="335" t="e">
        <f t="shared" si="82"/>
        <v>#VALUE!</v>
      </c>
    </row>
    <row r="119" spans="1:19" x14ac:dyDescent="0.2">
      <c r="A119" s="64" t="str">
        <f>IF('1b. Kons. jord'!C28&gt;0,"x","")</f>
        <v/>
      </c>
      <c r="B119" s="65" t="str">
        <f t="shared" ref="B119:C119" si="83">B28</f>
        <v>Triklormetan</v>
      </c>
      <c r="C119" s="65">
        <f t="shared" si="83"/>
        <v>0.03</v>
      </c>
      <c r="D119" s="334" t="e">
        <f t="shared" si="9"/>
        <v>#VALUE!</v>
      </c>
      <c r="E119" s="335" t="e">
        <f t="shared" ref="E119:K119" si="84">E28/$D28</f>
        <v>#VALUE!</v>
      </c>
      <c r="F119" s="335" t="e">
        <f t="shared" si="84"/>
        <v>#VALUE!</v>
      </c>
      <c r="G119" s="335" t="e">
        <f t="shared" si="84"/>
        <v>#VALUE!</v>
      </c>
      <c r="H119" s="335" t="e">
        <f t="shared" si="11"/>
        <v>#VALUE!</v>
      </c>
      <c r="I119" s="335" t="e">
        <f t="shared" si="84"/>
        <v>#VALUE!</v>
      </c>
      <c r="J119" s="335" t="str">
        <f t="shared" si="12"/>
        <v/>
      </c>
      <c r="K119" s="335" t="e">
        <f t="shared" si="84"/>
        <v>#VALUE!</v>
      </c>
      <c r="L119" s="334" t="e">
        <f t="shared" si="13"/>
        <v>#VALUE!</v>
      </c>
      <c r="M119" s="335" t="e">
        <f t="shared" ref="M119:S119" si="85">M28/$L28</f>
        <v>#VALUE!</v>
      </c>
      <c r="N119" s="335" t="e">
        <f t="shared" si="85"/>
        <v>#VALUE!</v>
      </c>
      <c r="O119" s="335" t="e">
        <f t="shared" si="85"/>
        <v>#VALUE!</v>
      </c>
      <c r="P119" s="335" t="e">
        <f t="shared" si="15"/>
        <v>#VALUE!</v>
      </c>
      <c r="Q119" s="335" t="e">
        <f t="shared" si="85"/>
        <v>#VALUE!</v>
      </c>
      <c r="R119" s="335" t="str">
        <f t="shared" si="19"/>
        <v/>
      </c>
      <c r="S119" s="335" t="e">
        <f t="shared" si="85"/>
        <v>#VALUE!</v>
      </c>
    </row>
    <row r="120" spans="1:19" x14ac:dyDescent="0.2">
      <c r="A120" s="64" t="str">
        <f>IF('1b. Kons. jord'!C29&gt;0,"x","")</f>
        <v/>
      </c>
      <c r="B120" s="65" t="str">
        <f t="shared" ref="B120:C120" si="86">B29</f>
        <v>Trikloreten</v>
      </c>
      <c r="C120" s="65">
        <f t="shared" si="86"/>
        <v>0.05</v>
      </c>
      <c r="D120" s="334" t="e">
        <f t="shared" si="9"/>
        <v>#VALUE!</v>
      </c>
      <c r="E120" s="335" t="e">
        <f t="shared" ref="E120:K120" si="87">E29/$D29</f>
        <v>#VALUE!</v>
      </c>
      <c r="F120" s="335" t="e">
        <f t="shared" si="87"/>
        <v>#VALUE!</v>
      </c>
      <c r="G120" s="335" t="e">
        <f t="shared" si="87"/>
        <v>#VALUE!</v>
      </c>
      <c r="H120" s="335" t="e">
        <f t="shared" si="11"/>
        <v>#VALUE!</v>
      </c>
      <c r="I120" s="335" t="e">
        <f t="shared" si="87"/>
        <v>#VALUE!</v>
      </c>
      <c r="J120" s="335" t="str">
        <f t="shared" si="12"/>
        <v/>
      </c>
      <c r="K120" s="335" t="e">
        <f t="shared" si="87"/>
        <v>#VALUE!</v>
      </c>
      <c r="L120" s="334" t="e">
        <f t="shared" si="13"/>
        <v>#VALUE!</v>
      </c>
      <c r="M120" s="335" t="e">
        <f t="shared" ref="M120:S120" si="88">M29/$L29</f>
        <v>#VALUE!</v>
      </c>
      <c r="N120" s="335" t="e">
        <f t="shared" si="88"/>
        <v>#VALUE!</v>
      </c>
      <c r="O120" s="335" t="e">
        <f t="shared" si="88"/>
        <v>#VALUE!</v>
      </c>
      <c r="P120" s="335" t="e">
        <f t="shared" si="15"/>
        <v>#VALUE!</v>
      </c>
      <c r="Q120" s="335" t="e">
        <f t="shared" si="88"/>
        <v>#VALUE!</v>
      </c>
      <c r="R120" s="335" t="str">
        <f t="shared" si="19"/>
        <v/>
      </c>
      <c r="S120" s="335" t="e">
        <f t="shared" si="88"/>
        <v>#VALUE!</v>
      </c>
    </row>
    <row r="121" spans="1:19" x14ac:dyDescent="0.2">
      <c r="A121" s="64" t="str">
        <f>IF('1b. Kons. jord'!C30&gt;0,"x","")</f>
        <v/>
      </c>
      <c r="B121" s="65" t="str">
        <f t="shared" ref="B121:C121" si="89">B30</f>
        <v>Tetraklormetan</v>
      </c>
      <c r="C121" s="65">
        <f t="shared" si="89"/>
        <v>4.0000000000000001E-3</v>
      </c>
      <c r="D121" s="334" t="e">
        <f t="shared" si="9"/>
        <v>#VALUE!</v>
      </c>
      <c r="E121" s="335" t="e">
        <f t="shared" ref="E121:K121" si="90">E30/$D30</f>
        <v>#VALUE!</v>
      </c>
      <c r="F121" s="335" t="e">
        <f t="shared" si="90"/>
        <v>#VALUE!</v>
      </c>
      <c r="G121" s="335" t="e">
        <f t="shared" si="90"/>
        <v>#VALUE!</v>
      </c>
      <c r="H121" s="335" t="e">
        <f t="shared" si="11"/>
        <v>#VALUE!</v>
      </c>
      <c r="I121" s="335" t="e">
        <f t="shared" si="90"/>
        <v>#VALUE!</v>
      </c>
      <c r="J121" s="335" t="str">
        <f t="shared" si="12"/>
        <v/>
      </c>
      <c r="K121" s="335" t="e">
        <f t="shared" si="90"/>
        <v>#VALUE!</v>
      </c>
      <c r="L121" s="334" t="e">
        <f t="shared" si="13"/>
        <v>#VALUE!</v>
      </c>
      <c r="M121" s="335" t="e">
        <f t="shared" ref="M121:S121" si="91">M30/$L30</f>
        <v>#VALUE!</v>
      </c>
      <c r="N121" s="335" t="e">
        <f t="shared" si="91"/>
        <v>#VALUE!</v>
      </c>
      <c r="O121" s="335" t="e">
        <f t="shared" si="91"/>
        <v>#VALUE!</v>
      </c>
      <c r="P121" s="335" t="e">
        <f t="shared" si="15"/>
        <v>#VALUE!</v>
      </c>
      <c r="Q121" s="335" t="e">
        <f t="shared" si="91"/>
        <v>#VALUE!</v>
      </c>
      <c r="R121" s="335" t="str">
        <f t="shared" si="19"/>
        <v/>
      </c>
      <c r="S121" s="335" t="e">
        <f t="shared" si="91"/>
        <v>#VALUE!</v>
      </c>
    </row>
    <row r="122" spans="1:19" x14ac:dyDescent="0.2">
      <c r="A122" s="64" t="str">
        <f>IF('1b. Kons. jord'!C31&gt;0,"x","")</f>
        <v/>
      </c>
      <c r="B122" s="65" t="str">
        <f t="shared" ref="B122:C122" si="92">B31</f>
        <v>Tetrakloreten</v>
      </c>
      <c r="C122" s="65">
        <f t="shared" si="92"/>
        <v>1.6E-2</v>
      </c>
      <c r="D122" s="334" t="e">
        <f t="shared" si="9"/>
        <v>#VALUE!</v>
      </c>
      <c r="E122" s="335" t="e">
        <f t="shared" ref="E122:K122" si="93">E31/$D31</f>
        <v>#VALUE!</v>
      </c>
      <c r="F122" s="335" t="e">
        <f t="shared" si="93"/>
        <v>#VALUE!</v>
      </c>
      <c r="G122" s="335" t="e">
        <f t="shared" si="93"/>
        <v>#VALUE!</v>
      </c>
      <c r="H122" s="335" t="e">
        <f t="shared" si="11"/>
        <v>#VALUE!</v>
      </c>
      <c r="I122" s="335" t="e">
        <f t="shared" si="93"/>
        <v>#VALUE!</v>
      </c>
      <c r="J122" s="335" t="str">
        <f t="shared" si="12"/>
        <v/>
      </c>
      <c r="K122" s="335" t="e">
        <f t="shared" si="93"/>
        <v>#VALUE!</v>
      </c>
      <c r="L122" s="334" t="e">
        <f t="shared" si="13"/>
        <v>#VALUE!</v>
      </c>
      <c r="M122" s="335" t="e">
        <f t="shared" ref="M122:S122" si="94">M31/$L31</f>
        <v>#VALUE!</v>
      </c>
      <c r="N122" s="335" t="e">
        <f t="shared" si="94"/>
        <v>#VALUE!</v>
      </c>
      <c r="O122" s="335" t="e">
        <f t="shared" si="94"/>
        <v>#VALUE!</v>
      </c>
      <c r="P122" s="335" t="e">
        <f t="shared" si="15"/>
        <v>#VALUE!</v>
      </c>
      <c r="Q122" s="335" t="e">
        <f t="shared" si="94"/>
        <v>#VALUE!</v>
      </c>
      <c r="R122" s="335" t="str">
        <f t="shared" si="19"/>
        <v/>
      </c>
      <c r="S122" s="335" t="e">
        <f t="shared" si="94"/>
        <v>#VALUE!</v>
      </c>
    </row>
    <row r="123" spans="1:19" x14ac:dyDescent="0.2">
      <c r="A123" s="64" t="str">
        <f>IF('1b. Kons. jord'!C32&gt;0,"x","")</f>
        <v/>
      </c>
      <c r="B123" s="65" t="str">
        <f t="shared" ref="B123:C123" si="95">B32</f>
        <v>1,2-dikloretan</v>
      </c>
      <c r="C123" s="65">
        <f t="shared" si="95"/>
        <v>1.4E-2</v>
      </c>
      <c r="D123" s="334" t="e">
        <f t="shared" si="9"/>
        <v>#VALUE!</v>
      </c>
      <c r="E123" s="335" t="e">
        <f t="shared" ref="E123:K123" si="96">E32/$D32</f>
        <v>#VALUE!</v>
      </c>
      <c r="F123" s="335" t="e">
        <f t="shared" si="96"/>
        <v>#VALUE!</v>
      </c>
      <c r="G123" s="335" t="e">
        <f t="shared" si="96"/>
        <v>#VALUE!</v>
      </c>
      <c r="H123" s="335" t="e">
        <f t="shared" si="11"/>
        <v>#VALUE!</v>
      </c>
      <c r="I123" s="335" t="e">
        <f t="shared" si="96"/>
        <v>#VALUE!</v>
      </c>
      <c r="J123" s="335" t="str">
        <f t="shared" si="12"/>
        <v/>
      </c>
      <c r="K123" s="335" t="e">
        <f t="shared" si="96"/>
        <v>#VALUE!</v>
      </c>
      <c r="L123" s="334" t="e">
        <f t="shared" si="13"/>
        <v>#VALUE!</v>
      </c>
      <c r="M123" s="335" t="e">
        <f t="shared" ref="M123:S123" si="97">M32/$L32</f>
        <v>#VALUE!</v>
      </c>
      <c r="N123" s="335" t="e">
        <f t="shared" si="97"/>
        <v>#VALUE!</v>
      </c>
      <c r="O123" s="335" t="e">
        <f t="shared" si="97"/>
        <v>#VALUE!</v>
      </c>
      <c r="P123" s="335" t="e">
        <f t="shared" si="15"/>
        <v>#VALUE!</v>
      </c>
      <c r="Q123" s="335" t="e">
        <f t="shared" si="97"/>
        <v>#VALUE!</v>
      </c>
      <c r="R123" s="335" t="str">
        <f t="shared" si="19"/>
        <v/>
      </c>
      <c r="S123" s="335" t="e">
        <f t="shared" si="97"/>
        <v>#VALUE!</v>
      </c>
    </row>
    <row r="124" spans="1:19" x14ac:dyDescent="0.2">
      <c r="A124" s="64" t="str">
        <f>IF('1b. Kons. jord'!C33&gt;0,"x","")</f>
        <v/>
      </c>
      <c r="B124" s="65" t="str">
        <f t="shared" ref="B124:C124" si="98">B33</f>
        <v>1,2-dibrometan</v>
      </c>
      <c r="C124" s="65" t="str">
        <f t="shared" si="98"/>
        <v/>
      </c>
      <c r="D124" s="334" t="e">
        <f t="shared" si="9"/>
        <v>#VALUE!</v>
      </c>
      <c r="E124" s="335" t="e">
        <f t="shared" ref="E124:K124" si="99">E33/$D33</f>
        <v>#VALUE!</v>
      </c>
      <c r="F124" s="335" t="e">
        <f t="shared" si="99"/>
        <v>#VALUE!</v>
      </c>
      <c r="G124" s="335" t="e">
        <f t="shared" si="99"/>
        <v>#VALUE!</v>
      </c>
      <c r="H124" s="335" t="e">
        <f t="shared" si="11"/>
        <v>#VALUE!</v>
      </c>
      <c r="I124" s="335" t="e">
        <f t="shared" si="99"/>
        <v>#VALUE!</v>
      </c>
      <c r="J124" s="335" t="str">
        <f t="shared" si="12"/>
        <v/>
      </c>
      <c r="K124" s="335" t="e">
        <f t="shared" si="99"/>
        <v>#VALUE!</v>
      </c>
      <c r="L124" s="334" t="e">
        <f t="shared" si="13"/>
        <v>#VALUE!</v>
      </c>
      <c r="M124" s="335" t="e">
        <f t="shared" ref="M124:S124" si="100">M33/$L33</f>
        <v>#VALUE!</v>
      </c>
      <c r="N124" s="335" t="e">
        <f t="shared" si="100"/>
        <v>#VALUE!</v>
      </c>
      <c r="O124" s="335" t="e">
        <f t="shared" si="100"/>
        <v>#VALUE!</v>
      </c>
      <c r="P124" s="335" t="e">
        <f t="shared" si="15"/>
        <v>#VALUE!</v>
      </c>
      <c r="Q124" s="335" t="e">
        <f t="shared" si="100"/>
        <v>#VALUE!</v>
      </c>
      <c r="R124" s="335" t="str">
        <f t="shared" si="19"/>
        <v/>
      </c>
      <c r="S124" s="335" t="e">
        <f t="shared" si="100"/>
        <v>#VALUE!</v>
      </c>
    </row>
    <row r="125" spans="1:19" x14ac:dyDescent="0.2">
      <c r="A125" s="64" t="str">
        <f>IF('1b. Kons. jord'!C34&gt;0,"x","")</f>
        <v/>
      </c>
      <c r="B125" s="65" t="str">
        <f t="shared" ref="B125:C125" si="101">B34</f>
        <v>1,1,1-trikloretan</v>
      </c>
      <c r="C125" s="65">
        <f t="shared" si="101"/>
        <v>0.57999999999999996</v>
      </c>
      <c r="D125" s="334" t="e">
        <f t="shared" si="9"/>
        <v>#VALUE!</v>
      </c>
      <c r="E125" s="335" t="e">
        <f t="shared" ref="E125:K125" si="102">E34/$D34</f>
        <v>#VALUE!</v>
      </c>
      <c r="F125" s="335" t="e">
        <f t="shared" si="102"/>
        <v>#VALUE!</v>
      </c>
      <c r="G125" s="335" t="e">
        <f t="shared" si="102"/>
        <v>#VALUE!</v>
      </c>
      <c r="H125" s="335" t="e">
        <f t="shared" si="11"/>
        <v>#VALUE!</v>
      </c>
      <c r="I125" s="335" t="e">
        <f t="shared" si="102"/>
        <v>#VALUE!</v>
      </c>
      <c r="J125" s="335" t="str">
        <f t="shared" si="12"/>
        <v/>
      </c>
      <c r="K125" s="335" t="e">
        <f t="shared" si="102"/>
        <v>#VALUE!</v>
      </c>
      <c r="L125" s="334" t="e">
        <f t="shared" si="13"/>
        <v>#VALUE!</v>
      </c>
      <c r="M125" s="335" t="e">
        <f t="shared" ref="M125:S125" si="103">M34/$L34</f>
        <v>#VALUE!</v>
      </c>
      <c r="N125" s="335" t="e">
        <f t="shared" si="103"/>
        <v>#VALUE!</v>
      </c>
      <c r="O125" s="335" t="e">
        <f t="shared" si="103"/>
        <v>#VALUE!</v>
      </c>
      <c r="P125" s="335" t="e">
        <f t="shared" si="15"/>
        <v>#VALUE!</v>
      </c>
      <c r="Q125" s="335" t="e">
        <f t="shared" si="103"/>
        <v>#VALUE!</v>
      </c>
      <c r="R125" s="335" t="str">
        <f t="shared" si="19"/>
        <v/>
      </c>
      <c r="S125" s="335" t="e">
        <f t="shared" si="103"/>
        <v>#VALUE!</v>
      </c>
    </row>
    <row r="126" spans="1:19" x14ac:dyDescent="0.2">
      <c r="A126" s="64" t="str">
        <f>IF('1b. Kons. jord'!C35&gt;0,"x","")</f>
        <v/>
      </c>
      <c r="B126" s="65" t="str">
        <f t="shared" ref="B126:C126" si="104">B35</f>
        <v>1,1,2-trikloretan</v>
      </c>
      <c r="C126" s="65">
        <f t="shared" si="104"/>
        <v>4.0000000000000001E-3</v>
      </c>
      <c r="D126" s="334" t="e">
        <f t="shared" si="9"/>
        <v>#VALUE!</v>
      </c>
      <c r="E126" s="335" t="e">
        <f t="shared" ref="E126:K126" si="105">E35/$D35</f>
        <v>#VALUE!</v>
      </c>
      <c r="F126" s="335" t="e">
        <f t="shared" si="105"/>
        <v>#VALUE!</v>
      </c>
      <c r="G126" s="335" t="e">
        <f t="shared" si="105"/>
        <v>#VALUE!</v>
      </c>
      <c r="H126" s="335" t="e">
        <f t="shared" si="11"/>
        <v>#VALUE!</v>
      </c>
      <c r="I126" s="335" t="e">
        <f t="shared" si="105"/>
        <v>#VALUE!</v>
      </c>
      <c r="J126" s="335" t="str">
        <f t="shared" si="12"/>
        <v/>
      </c>
      <c r="K126" s="335" t="e">
        <f t="shared" si="105"/>
        <v>#VALUE!</v>
      </c>
      <c r="L126" s="334" t="e">
        <f t="shared" si="13"/>
        <v>#VALUE!</v>
      </c>
      <c r="M126" s="335" t="e">
        <f t="shared" ref="M126:S126" si="106">M35/$L35</f>
        <v>#VALUE!</v>
      </c>
      <c r="N126" s="335" t="e">
        <f t="shared" si="106"/>
        <v>#VALUE!</v>
      </c>
      <c r="O126" s="335" t="e">
        <f t="shared" si="106"/>
        <v>#VALUE!</v>
      </c>
      <c r="P126" s="335" t="e">
        <f t="shared" si="15"/>
        <v>#VALUE!</v>
      </c>
      <c r="Q126" s="335" t="e">
        <f t="shared" si="106"/>
        <v>#VALUE!</v>
      </c>
      <c r="R126" s="335" t="str">
        <f t="shared" si="19"/>
        <v/>
      </c>
      <c r="S126" s="335" t="e">
        <f t="shared" si="106"/>
        <v>#VALUE!</v>
      </c>
    </row>
    <row r="127" spans="1:19" x14ac:dyDescent="0.2">
      <c r="A127" s="64" t="str">
        <f>IF('1b. Kons. jord'!C36&gt;0,"x","")</f>
        <v/>
      </c>
      <c r="B127" s="65" t="str">
        <f t="shared" ref="B127:C127" si="107">B36</f>
        <v>Fenol</v>
      </c>
      <c r="C127" s="65">
        <f t="shared" si="107"/>
        <v>0.04</v>
      </c>
      <c r="D127" s="334" t="e">
        <f t="shared" si="9"/>
        <v>#VALUE!</v>
      </c>
      <c r="E127" s="335" t="e">
        <f t="shared" ref="E127:K127" si="108">E36/$D36</f>
        <v>#VALUE!</v>
      </c>
      <c r="F127" s="335" t="e">
        <f t="shared" si="108"/>
        <v>#VALUE!</v>
      </c>
      <c r="G127" s="335" t="e">
        <f t="shared" si="108"/>
        <v>#VALUE!</v>
      </c>
      <c r="H127" s="335" t="e">
        <f t="shared" si="11"/>
        <v>#VALUE!</v>
      </c>
      <c r="I127" s="335" t="e">
        <f t="shared" si="108"/>
        <v>#VALUE!</v>
      </c>
      <c r="J127" s="335" t="str">
        <f t="shared" si="12"/>
        <v/>
      </c>
      <c r="K127" s="335" t="e">
        <f t="shared" si="108"/>
        <v>#VALUE!</v>
      </c>
      <c r="L127" s="334" t="e">
        <f t="shared" si="13"/>
        <v>#VALUE!</v>
      </c>
      <c r="M127" s="335" t="e">
        <f t="shared" ref="M127:S127" si="109">M36/$L36</f>
        <v>#VALUE!</v>
      </c>
      <c r="N127" s="335" t="e">
        <f t="shared" si="109"/>
        <v>#VALUE!</v>
      </c>
      <c r="O127" s="335" t="e">
        <f t="shared" si="109"/>
        <v>#VALUE!</v>
      </c>
      <c r="P127" s="335" t="e">
        <f t="shared" si="15"/>
        <v>#VALUE!</v>
      </c>
      <c r="Q127" s="335" t="e">
        <f t="shared" si="109"/>
        <v>#VALUE!</v>
      </c>
      <c r="R127" s="335" t="str">
        <f t="shared" si="19"/>
        <v/>
      </c>
      <c r="S127" s="335" t="e">
        <f t="shared" si="109"/>
        <v>#VALUE!</v>
      </c>
    </row>
    <row r="128" spans="1:19" x14ac:dyDescent="0.2">
      <c r="A128" s="64" t="str">
        <f>IF('1b. Kons. jord'!C37&gt;0,"x","")</f>
        <v/>
      </c>
      <c r="B128" s="65" t="str">
        <f t="shared" ref="B128:C128" si="110">B37</f>
        <v>Sum mono,di,tri,tetra</v>
      </c>
      <c r="C128" s="65">
        <f t="shared" si="110"/>
        <v>3.0000000000000001E-3</v>
      </c>
      <c r="D128" s="334" t="e">
        <f t="shared" si="9"/>
        <v>#VALUE!</v>
      </c>
      <c r="E128" s="335" t="e">
        <f t="shared" ref="E128:K128" si="111">E37/$D37</f>
        <v>#VALUE!</v>
      </c>
      <c r="F128" s="335" t="e">
        <f t="shared" si="111"/>
        <v>#VALUE!</v>
      </c>
      <c r="G128" s="335" t="e">
        <f t="shared" si="111"/>
        <v>#VALUE!</v>
      </c>
      <c r="H128" s="335" t="e">
        <f t="shared" si="11"/>
        <v>#VALUE!</v>
      </c>
      <c r="I128" s="335" t="e">
        <f t="shared" si="111"/>
        <v>#VALUE!</v>
      </c>
      <c r="J128" s="335" t="str">
        <f t="shared" si="12"/>
        <v/>
      </c>
      <c r="K128" s="335" t="e">
        <f t="shared" si="111"/>
        <v>#VALUE!</v>
      </c>
      <c r="L128" s="334" t="e">
        <f t="shared" si="13"/>
        <v>#VALUE!</v>
      </c>
      <c r="M128" s="335" t="e">
        <f t="shared" ref="M128:S128" si="112">M37/$L37</f>
        <v>#VALUE!</v>
      </c>
      <c r="N128" s="335" t="e">
        <f t="shared" si="112"/>
        <v>#VALUE!</v>
      </c>
      <c r="O128" s="335" t="e">
        <f t="shared" si="112"/>
        <v>#VALUE!</v>
      </c>
      <c r="P128" s="335" t="e">
        <f t="shared" si="15"/>
        <v>#VALUE!</v>
      </c>
      <c r="Q128" s="335" t="e">
        <f t="shared" si="112"/>
        <v>#VALUE!</v>
      </c>
      <c r="R128" s="335" t="str">
        <f t="shared" si="19"/>
        <v/>
      </c>
      <c r="S128" s="335" t="e">
        <f t="shared" si="112"/>
        <v>#VALUE!</v>
      </c>
    </row>
    <row r="129" spans="1:19" x14ac:dyDescent="0.2">
      <c r="A129" s="64" t="str">
        <f>IF('1b. Kons. jord'!C38&gt;0,"x","")</f>
        <v/>
      </c>
      <c r="B129" s="65" t="str">
        <f t="shared" ref="B129:C129" si="113">B38</f>
        <v>Pentaklorfenol</v>
      </c>
      <c r="C129" s="65">
        <f t="shared" si="113"/>
        <v>3.0000000000000001E-3</v>
      </c>
      <c r="D129" s="334" t="e">
        <f t="shared" si="9"/>
        <v>#VALUE!</v>
      </c>
      <c r="E129" s="335" t="e">
        <f t="shared" ref="E129:K129" si="114">E38/$D38</f>
        <v>#VALUE!</v>
      </c>
      <c r="F129" s="335" t="e">
        <f t="shared" si="114"/>
        <v>#VALUE!</v>
      </c>
      <c r="G129" s="335" t="e">
        <f t="shared" si="114"/>
        <v>#VALUE!</v>
      </c>
      <c r="H129" s="335" t="e">
        <f t="shared" si="11"/>
        <v>#VALUE!</v>
      </c>
      <c r="I129" s="335" t="e">
        <f t="shared" si="114"/>
        <v>#VALUE!</v>
      </c>
      <c r="J129" s="335" t="str">
        <f t="shared" si="12"/>
        <v/>
      </c>
      <c r="K129" s="335" t="e">
        <f t="shared" si="114"/>
        <v>#VALUE!</v>
      </c>
      <c r="L129" s="334" t="e">
        <f t="shared" si="13"/>
        <v>#VALUE!</v>
      </c>
      <c r="M129" s="335" t="e">
        <f t="shared" ref="M129:S129" si="115">M38/$L38</f>
        <v>#VALUE!</v>
      </c>
      <c r="N129" s="335" t="e">
        <f t="shared" si="115"/>
        <v>#VALUE!</v>
      </c>
      <c r="O129" s="335" t="e">
        <f t="shared" si="115"/>
        <v>#VALUE!</v>
      </c>
      <c r="P129" s="335" t="e">
        <f t="shared" si="15"/>
        <v>#VALUE!</v>
      </c>
      <c r="Q129" s="335" t="e">
        <f t="shared" si="115"/>
        <v>#VALUE!</v>
      </c>
      <c r="R129" s="335" t="str">
        <f t="shared" si="19"/>
        <v/>
      </c>
      <c r="S129" s="335" t="e">
        <f t="shared" si="115"/>
        <v>#VALUE!</v>
      </c>
    </row>
    <row r="130" spans="1:19" x14ac:dyDescent="0.2">
      <c r="A130" s="64" t="str">
        <f>IF('1b. Kons. jord'!C39&gt;0,"x","")</f>
        <v/>
      </c>
      <c r="B130" s="65" t="str">
        <f t="shared" ref="B130:C130" si="116">B39</f>
        <v>PAH totalt</v>
      </c>
      <c r="C130" s="65" t="str">
        <f t="shared" si="116"/>
        <v/>
      </c>
      <c r="D130" s="334" t="e">
        <f t="shared" si="9"/>
        <v>#VALUE!</v>
      </c>
      <c r="E130" s="335" t="e">
        <f t="shared" ref="E130:K130" si="117">E39/$D39</f>
        <v>#VALUE!</v>
      </c>
      <c r="F130" s="335" t="e">
        <f t="shared" si="117"/>
        <v>#VALUE!</v>
      </c>
      <c r="G130" s="335" t="e">
        <f t="shared" si="117"/>
        <v>#VALUE!</v>
      </c>
      <c r="H130" s="335" t="e">
        <f t="shared" si="11"/>
        <v>#VALUE!</v>
      </c>
      <c r="I130" s="335" t="e">
        <f t="shared" si="117"/>
        <v>#VALUE!</v>
      </c>
      <c r="J130" s="335" t="str">
        <f t="shared" si="12"/>
        <v/>
      </c>
      <c r="K130" s="335" t="e">
        <f t="shared" si="117"/>
        <v>#VALUE!</v>
      </c>
      <c r="L130" s="334" t="e">
        <f t="shared" si="13"/>
        <v>#VALUE!</v>
      </c>
      <c r="M130" s="335" t="e">
        <f t="shared" ref="M130:S130" si="118">M39/$L39</f>
        <v>#VALUE!</v>
      </c>
      <c r="N130" s="335" t="e">
        <f t="shared" si="118"/>
        <v>#VALUE!</v>
      </c>
      <c r="O130" s="335" t="e">
        <f t="shared" si="118"/>
        <v>#VALUE!</v>
      </c>
      <c r="P130" s="335" t="e">
        <f t="shared" si="15"/>
        <v>#VALUE!</v>
      </c>
      <c r="Q130" s="335" t="e">
        <f t="shared" si="118"/>
        <v>#VALUE!</v>
      </c>
      <c r="R130" s="335" t="str">
        <f t="shared" si="19"/>
        <v/>
      </c>
      <c r="S130" s="335" t="e">
        <f t="shared" si="118"/>
        <v>#VALUE!</v>
      </c>
    </row>
    <row r="131" spans="1:19" x14ac:dyDescent="0.2">
      <c r="A131" s="64" t="str">
        <f>IF('1b. Kons. jord'!C40&gt;0,"x","")</f>
        <v/>
      </c>
      <c r="B131" s="65" t="str">
        <f t="shared" ref="B131:C131" si="119">B40</f>
        <v>Naftalen</v>
      </c>
      <c r="C131" s="65">
        <f t="shared" si="119"/>
        <v>0.04</v>
      </c>
      <c r="D131" s="334" t="e">
        <f t="shared" si="9"/>
        <v>#VALUE!</v>
      </c>
      <c r="E131" s="335" t="e">
        <f t="shared" ref="E131:K131" si="120">E40/$D40</f>
        <v>#VALUE!</v>
      </c>
      <c r="F131" s="335" t="e">
        <f t="shared" si="120"/>
        <v>#VALUE!</v>
      </c>
      <c r="G131" s="335" t="e">
        <f t="shared" si="120"/>
        <v>#VALUE!</v>
      </c>
      <c r="H131" s="335" t="e">
        <f t="shared" si="11"/>
        <v>#VALUE!</v>
      </c>
      <c r="I131" s="335" t="e">
        <f t="shared" si="120"/>
        <v>#VALUE!</v>
      </c>
      <c r="J131" s="335" t="str">
        <f t="shared" si="12"/>
        <v/>
      </c>
      <c r="K131" s="335" t="e">
        <f t="shared" si="120"/>
        <v>#VALUE!</v>
      </c>
      <c r="L131" s="334" t="e">
        <f t="shared" si="13"/>
        <v>#VALUE!</v>
      </c>
      <c r="M131" s="335" t="e">
        <f t="shared" ref="M131:S131" si="121">M40/$L40</f>
        <v>#VALUE!</v>
      </c>
      <c r="N131" s="335" t="e">
        <f t="shared" si="121"/>
        <v>#VALUE!</v>
      </c>
      <c r="O131" s="335" t="e">
        <f t="shared" si="121"/>
        <v>#VALUE!</v>
      </c>
      <c r="P131" s="335" t="e">
        <f t="shared" si="15"/>
        <v>#VALUE!</v>
      </c>
      <c r="Q131" s="335" t="e">
        <f t="shared" si="121"/>
        <v>#VALUE!</v>
      </c>
      <c r="R131" s="335" t="str">
        <f t="shared" si="19"/>
        <v/>
      </c>
      <c r="S131" s="335" t="e">
        <f t="shared" si="121"/>
        <v>#VALUE!</v>
      </c>
    </row>
    <row r="132" spans="1:19" x14ac:dyDescent="0.2">
      <c r="A132" s="64" t="str">
        <f>IF('1b. Kons. jord'!C41&gt;0,"x","")</f>
        <v/>
      </c>
      <c r="B132" s="65" t="str">
        <f t="shared" ref="B132:C132" si="122">B41</f>
        <v>Acenaftalen</v>
      </c>
      <c r="C132" s="65">
        <f t="shared" si="122"/>
        <v>0.05</v>
      </c>
      <c r="D132" s="334" t="e">
        <f t="shared" si="9"/>
        <v>#VALUE!</v>
      </c>
      <c r="E132" s="335" t="e">
        <f t="shared" ref="E132:K132" si="123">E41/$D41</f>
        <v>#VALUE!</v>
      </c>
      <c r="F132" s="335" t="e">
        <f t="shared" si="123"/>
        <v>#VALUE!</v>
      </c>
      <c r="G132" s="335" t="e">
        <f t="shared" si="123"/>
        <v>#VALUE!</v>
      </c>
      <c r="H132" s="335" t="e">
        <f t="shared" si="11"/>
        <v>#VALUE!</v>
      </c>
      <c r="I132" s="335" t="e">
        <f t="shared" si="123"/>
        <v>#VALUE!</v>
      </c>
      <c r="J132" s="335" t="str">
        <f t="shared" si="12"/>
        <v/>
      </c>
      <c r="K132" s="335" t="e">
        <f t="shared" si="123"/>
        <v>#VALUE!</v>
      </c>
      <c r="L132" s="334" t="e">
        <f t="shared" si="13"/>
        <v>#VALUE!</v>
      </c>
      <c r="M132" s="335" t="e">
        <f t="shared" ref="M132:S132" si="124">M41/$L41</f>
        <v>#VALUE!</v>
      </c>
      <c r="N132" s="335" t="e">
        <f t="shared" si="124"/>
        <v>#VALUE!</v>
      </c>
      <c r="O132" s="335" t="e">
        <f t="shared" si="124"/>
        <v>#VALUE!</v>
      </c>
      <c r="P132" s="335" t="e">
        <f t="shared" si="15"/>
        <v>#VALUE!</v>
      </c>
      <c r="Q132" s="335" t="e">
        <f t="shared" si="124"/>
        <v>#VALUE!</v>
      </c>
      <c r="R132" s="335" t="str">
        <f t="shared" si="19"/>
        <v/>
      </c>
      <c r="S132" s="335" t="e">
        <f t="shared" si="124"/>
        <v>#VALUE!</v>
      </c>
    </row>
    <row r="133" spans="1:19" x14ac:dyDescent="0.2">
      <c r="A133" s="64" t="str">
        <f>IF('1b. Kons. jord'!C42&gt;0,"x","")</f>
        <v/>
      </c>
      <c r="B133" s="65" t="str">
        <f t="shared" ref="B133:C133" si="125">B42</f>
        <v>Acenaften</v>
      </c>
      <c r="C133" s="65">
        <f t="shared" si="125"/>
        <v>0.5</v>
      </c>
      <c r="D133" s="334" t="e">
        <f t="shared" si="9"/>
        <v>#VALUE!</v>
      </c>
      <c r="E133" s="335" t="e">
        <f t="shared" ref="E133:K133" si="126">E42/$D42</f>
        <v>#VALUE!</v>
      </c>
      <c r="F133" s="335" t="e">
        <f t="shared" si="126"/>
        <v>#VALUE!</v>
      </c>
      <c r="G133" s="335" t="e">
        <f t="shared" si="126"/>
        <v>#VALUE!</v>
      </c>
      <c r="H133" s="335" t="e">
        <f t="shared" si="11"/>
        <v>#VALUE!</v>
      </c>
      <c r="I133" s="335" t="e">
        <f t="shared" si="126"/>
        <v>#VALUE!</v>
      </c>
      <c r="J133" s="335" t="str">
        <f t="shared" si="12"/>
        <v/>
      </c>
      <c r="K133" s="335" t="e">
        <f t="shared" si="126"/>
        <v>#VALUE!</v>
      </c>
      <c r="L133" s="334" t="e">
        <f t="shared" si="13"/>
        <v>#VALUE!</v>
      </c>
      <c r="M133" s="335" t="e">
        <f t="shared" ref="M133:S133" si="127">M42/$L42</f>
        <v>#VALUE!</v>
      </c>
      <c r="N133" s="335" t="e">
        <f t="shared" si="127"/>
        <v>#VALUE!</v>
      </c>
      <c r="O133" s="335" t="e">
        <f t="shared" si="127"/>
        <v>#VALUE!</v>
      </c>
      <c r="P133" s="335" t="e">
        <f t="shared" si="15"/>
        <v>#VALUE!</v>
      </c>
      <c r="Q133" s="335" t="e">
        <f t="shared" si="127"/>
        <v>#VALUE!</v>
      </c>
      <c r="R133" s="335" t="str">
        <f t="shared" si="19"/>
        <v/>
      </c>
      <c r="S133" s="335" t="e">
        <f t="shared" si="127"/>
        <v>#VALUE!</v>
      </c>
    </row>
    <row r="134" spans="1:19" x14ac:dyDescent="0.2">
      <c r="A134" s="64" t="str">
        <f>IF('1b. Kons. jord'!C43&gt;0,"x","")</f>
        <v/>
      </c>
      <c r="B134" s="65" t="str">
        <f t="shared" ref="B134:C134" si="128">B43</f>
        <v>Fenantren</v>
      </c>
      <c r="C134" s="65">
        <f t="shared" si="128"/>
        <v>0.04</v>
      </c>
      <c r="D134" s="334" t="e">
        <f t="shared" si="9"/>
        <v>#VALUE!</v>
      </c>
      <c r="E134" s="335" t="e">
        <f t="shared" ref="E134:K134" si="129">E43/$D43</f>
        <v>#VALUE!</v>
      </c>
      <c r="F134" s="335" t="e">
        <f t="shared" si="129"/>
        <v>#VALUE!</v>
      </c>
      <c r="G134" s="335" t="e">
        <f t="shared" si="129"/>
        <v>#VALUE!</v>
      </c>
      <c r="H134" s="335" t="e">
        <f t="shared" si="11"/>
        <v>#VALUE!</v>
      </c>
      <c r="I134" s="335" t="e">
        <f t="shared" si="129"/>
        <v>#VALUE!</v>
      </c>
      <c r="J134" s="335" t="str">
        <f t="shared" si="12"/>
        <v/>
      </c>
      <c r="K134" s="335" t="e">
        <f t="shared" si="129"/>
        <v>#VALUE!</v>
      </c>
      <c r="L134" s="334" t="e">
        <f t="shared" si="13"/>
        <v>#VALUE!</v>
      </c>
      <c r="M134" s="335" t="e">
        <f t="shared" ref="M134:S134" si="130">M43/$L43</f>
        <v>#VALUE!</v>
      </c>
      <c r="N134" s="335" t="e">
        <f t="shared" si="130"/>
        <v>#VALUE!</v>
      </c>
      <c r="O134" s="335" t="e">
        <f t="shared" si="130"/>
        <v>#VALUE!</v>
      </c>
      <c r="P134" s="335" t="e">
        <f t="shared" si="15"/>
        <v>#VALUE!</v>
      </c>
      <c r="Q134" s="335" t="e">
        <f t="shared" si="130"/>
        <v>#VALUE!</v>
      </c>
      <c r="R134" s="335" t="str">
        <f t="shared" si="19"/>
        <v/>
      </c>
      <c r="S134" s="335" t="e">
        <f t="shared" si="130"/>
        <v>#VALUE!</v>
      </c>
    </row>
    <row r="135" spans="1:19" x14ac:dyDescent="0.2">
      <c r="A135" s="64" t="str">
        <f>IF('1b. Kons. jord'!C44&gt;0,"x","")</f>
        <v/>
      </c>
      <c r="B135" s="65" t="str">
        <f t="shared" ref="B135:C135" si="131">B44</f>
        <v>Antracen</v>
      </c>
      <c r="C135" s="65">
        <f t="shared" si="131"/>
        <v>0.04</v>
      </c>
      <c r="D135" s="334" t="e">
        <f t="shared" si="9"/>
        <v>#VALUE!</v>
      </c>
      <c r="E135" s="335" t="e">
        <f t="shared" ref="E135:K135" si="132">E44/$D44</f>
        <v>#VALUE!</v>
      </c>
      <c r="F135" s="335" t="e">
        <f t="shared" si="132"/>
        <v>#VALUE!</v>
      </c>
      <c r="G135" s="335" t="e">
        <f t="shared" si="132"/>
        <v>#VALUE!</v>
      </c>
      <c r="H135" s="335" t="e">
        <f t="shared" si="11"/>
        <v>#VALUE!</v>
      </c>
      <c r="I135" s="335" t="e">
        <f t="shared" si="132"/>
        <v>#VALUE!</v>
      </c>
      <c r="J135" s="335" t="str">
        <f t="shared" si="12"/>
        <v/>
      </c>
      <c r="K135" s="335" t="e">
        <f t="shared" si="132"/>
        <v>#VALUE!</v>
      </c>
      <c r="L135" s="334" t="e">
        <f t="shared" si="13"/>
        <v>#VALUE!</v>
      </c>
      <c r="M135" s="335" t="e">
        <f t="shared" ref="M135:S135" si="133">M44/$L44</f>
        <v>#VALUE!</v>
      </c>
      <c r="N135" s="335" t="e">
        <f t="shared" si="133"/>
        <v>#VALUE!</v>
      </c>
      <c r="O135" s="335" t="e">
        <f t="shared" si="133"/>
        <v>#VALUE!</v>
      </c>
      <c r="P135" s="335" t="e">
        <f t="shared" si="15"/>
        <v>#VALUE!</v>
      </c>
      <c r="Q135" s="335" t="e">
        <f t="shared" si="133"/>
        <v>#VALUE!</v>
      </c>
      <c r="R135" s="335" t="str">
        <f t="shared" si="19"/>
        <v/>
      </c>
      <c r="S135" s="335" t="e">
        <f t="shared" si="133"/>
        <v>#VALUE!</v>
      </c>
    </row>
    <row r="136" spans="1:19" x14ac:dyDescent="0.2">
      <c r="A136" s="64" t="str">
        <f>IF('1b. Kons. jord'!C45&gt;0,"x","")</f>
        <v/>
      </c>
      <c r="B136" s="65" t="str">
        <f t="shared" ref="B136:C136" si="134">B45</f>
        <v>Fluoren</v>
      </c>
      <c r="C136" s="65">
        <f t="shared" si="134"/>
        <v>0.04</v>
      </c>
      <c r="D136" s="334" t="e">
        <f t="shared" si="9"/>
        <v>#VALUE!</v>
      </c>
      <c r="E136" s="335" t="e">
        <f t="shared" ref="E136:K136" si="135">E45/$D45</f>
        <v>#VALUE!</v>
      </c>
      <c r="F136" s="335" t="e">
        <f t="shared" si="135"/>
        <v>#VALUE!</v>
      </c>
      <c r="G136" s="335" t="e">
        <f t="shared" si="135"/>
        <v>#VALUE!</v>
      </c>
      <c r="H136" s="335" t="e">
        <f t="shared" si="11"/>
        <v>#VALUE!</v>
      </c>
      <c r="I136" s="335" t="e">
        <f t="shared" si="135"/>
        <v>#VALUE!</v>
      </c>
      <c r="J136" s="335" t="str">
        <f t="shared" si="12"/>
        <v/>
      </c>
      <c r="K136" s="335" t="e">
        <f t="shared" si="135"/>
        <v>#VALUE!</v>
      </c>
      <c r="L136" s="334" t="e">
        <f t="shared" si="13"/>
        <v>#VALUE!</v>
      </c>
      <c r="M136" s="335" t="e">
        <f t="shared" ref="M136:S136" si="136">M45/$L45</f>
        <v>#VALUE!</v>
      </c>
      <c r="N136" s="335" t="e">
        <f t="shared" si="136"/>
        <v>#VALUE!</v>
      </c>
      <c r="O136" s="335" t="e">
        <f t="shared" si="136"/>
        <v>#VALUE!</v>
      </c>
      <c r="P136" s="335" t="e">
        <f t="shared" si="15"/>
        <v>#VALUE!</v>
      </c>
      <c r="Q136" s="335" t="e">
        <f t="shared" si="136"/>
        <v>#VALUE!</v>
      </c>
      <c r="R136" s="335" t="str">
        <f t="shared" si="19"/>
        <v/>
      </c>
      <c r="S136" s="335" t="e">
        <f t="shared" si="136"/>
        <v>#VALUE!</v>
      </c>
    </row>
    <row r="137" spans="1:19" x14ac:dyDescent="0.2">
      <c r="A137" s="64" t="str">
        <f>IF('1b. Kons. jord'!C46&gt;0,"x","")</f>
        <v/>
      </c>
      <c r="B137" s="65" t="str">
        <f t="shared" ref="B137:C137" si="137">B46</f>
        <v>Fluoranten</v>
      </c>
      <c r="C137" s="65">
        <f t="shared" si="137"/>
        <v>0.05</v>
      </c>
      <c r="D137" s="334" t="e">
        <f t="shared" si="9"/>
        <v>#VALUE!</v>
      </c>
      <c r="E137" s="335" t="e">
        <f t="shared" ref="E137:K137" si="138">E46/$D46</f>
        <v>#VALUE!</v>
      </c>
      <c r="F137" s="335" t="e">
        <f t="shared" si="138"/>
        <v>#VALUE!</v>
      </c>
      <c r="G137" s="335" t="e">
        <f t="shared" si="138"/>
        <v>#VALUE!</v>
      </c>
      <c r="H137" s="335" t="e">
        <f t="shared" si="11"/>
        <v>#VALUE!</v>
      </c>
      <c r="I137" s="335" t="e">
        <f t="shared" si="138"/>
        <v>#VALUE!</v>
      </c>
      <c r="J137" s="335" t="str">
        <f t="shared" si="12"/>
        <v/>
      </c>
      <c r="K137" s="335" t="e">
        <f t="shared" si="138"/>
        <v>#VALUE!</v>
      </c>
      <c r="L137" s="334" t="e">
        <f t="shared" si="13"/>
        <v>#VALUE!</v>
      </c>
      <c r="M137" s="335" t="e">
        <f t="shared" ref="M137:S137" si="139">M46/$L46</f>
        <v>#VALUE!</v>
      </c>
      <c r="N137" s="335" t="e">
        <f t="shared" si="139"/>
        <v>#VALUE!</v>
      </c>
      <c r="O137" s="335" t="e">
        <f t="shared" si="139"/>
        <v>#VALUE!</v>
      </c>
      <c r="P137" s="335" t="e">
        <f t="shared" si="15"/>
        <v>#VALUE!</v>
      </c>
      <c r="Q137" s="335" t="e">
        <f t="shared" si="139"/>
        <v>#VALUE!</v>
      </c>
      <c r="R137" s="335" t="str">
        <f t="shared" si="19"/>
        <v/>
      </c>
      <c r="S137" s="335" t="e">
        <f t="shared" si="139"/>
        <v>#VALUE!</v>
      </c>
    </row>
    <row r="138" spans="1:19" x14ac:dyDescent="0.2">
      <c r="A138" s="64" t="str">
        <f>IF('1b. Kons. jord'!C47&gt;0,"x","")</f>
        <v/>
      </c>
      <c r="B138" s="65" t="str">
        <f t="shared" ref="B138:C138" si="140">B47</f>
        <v>Pyrene</v>
      </c>
      <c r="C138" s="65">
        <f t="shared" si="140"/>
        <v>0.5</v>
      </c>
      <c r="D138" s="334" t="e">
        <f t="shared" si="9"/>
        <v>#VALUE!</v>
      </c>
      <c r="E138" s="335" t="e">
        <f t="shared" ref="E138:K138" si="141">E47/$D47</f>
        <v>#VALUE!</v>
      </c>
      <c r="F138" s="335" t="e">
        <f t="shared" si="141"/>
        <v>#VALUE!</v>
      </c>
      <c r="G138" s="335" t="e">
        <f t="shared" si="141"/>
        <v>#VALUE!</v>
      </c>
      <c r="H138" s="335" t="e">
        <f t="shared" si="11"/>
        <v>#VALUE!</v>
      </c>
      <c r="I138" s="335" t="e">
        <f t="shared" si="141"/>
        <v>#VALUE!</v>
      </c>
      <c r="J138" s="335" t="str">
        <f t="shared" si="12"/>
        <v/>
      </c>
      <c r="K138" s="335" t="e">
        <f t="shared" si="141"/>
        <v>#VALUE!</v>
      </c>
      <c r="L138" s="334" t="e">
        <f t="shared" si="13"/>
        <v>#VALUE!</v>
      </c>
      <c r="M138" s="335" t="e">
        <f t="shared" ref="M138:S138" si="142">M47/$L47</f>
        <v>#VALUE!</v>
      </c>
      <c r="N138" s="335" t="e">
        <f t="shared" si="142"/>
        <v>#VALUE!</v>
      </c>
      <c r="O138" s="335" t="e">
        <f t="shared" si="142"/>
        <v>#VALUE!</v>
      </c>
      <c r="P138" s="335" t="e">
        <f t="shared" si="15"/>
        <v>#VALUE!</v>
      </c>
      <c r="Q138" s="335" t="e">
        <f t="shared" si="142"/>
        <v>#VALUE!</v>
      </c>
      <c r="R138" s="335" t="str">
        <f t="shared" si="19"/>
        <v/>
      </c>
      <c r="S138" s="335" t="e">
        <f t="shared" si="142"/>
        <v>#VALUE!</v>
      </c>
    </row>
    <row r="139" spans="1:19" x14ac:dyDescent="0.2">
      <c r="A139" s="64" t="str">
        <f>IF('1b. Kons. jord'!C48&gt;0,"x","")</f>
        <v/>
      </c>
      <c r="B139" s="65" t="str">
        <f t="shared" ref="B139:C139" si="143">B48</f>
        <v>Benzo(a)antracen</v>
      </c>
      <c r="C139" s="65">
        <f t="shared" si="143"/>
        <v>5.0000000000000001E-3</v>
      </c>
      <c r="D139" s="334" t="e">
        <f t="shared" si="9"/>
        <v>#VALUE!</v>
      </c>
      <c r="E139" s="335" t="e">
        <f t="shared" ref="E139:K139" si="144">E48/$D48</f>
        <v>#VALUE!</v>
      </c>
      <c r="F139" s="335" t="e">
        <f t="shared" si="144"/>
        <v>#VALUE!</v>
      </c>
      <c r="G139" s="335" t="e">
        <f t="shared" si="144"/>
        <v>#VALUE!</v>
      </c>
      <c r="H139" s="335" t="e">
        <f t="shared" si="11"/>
        <v>#VALUE!</v>
      </c>
      <c r="I139" s="335" t="e">
        <f t="shared" si="144"/>
        <v>#VALUE!</v>
      </c>
      <c r="J139" s="335" t="str">
        <f t="shared" si="12"/>
        <v/>
      </c>
      <c r="K139" s="335" t="e">
        <f t="shared" si="144"/>
        <v>#VALUE!</v>
      </c>
      <c r="L139" s="334" t="e">
        <f t="shared" si="13"/>
        <v>#VALUE!</v>
      </c>
      <c r="M139" s="335" t="e">
        <f t="shared" ref="M139:S139" si="145">M48/$L48</f>
        <v>#VALUE!</v>
      </c>
      <c r="N139" s="335" t="e">
        <f t="shared" si="145"/>
        <v>#VALUE!</v>
      </c>
      <c r="O139" s="335" t="e">
        <f t="shared" si="145"/>
        <v>#VALUE!</v>
      </c>
      <c r="P139" s="335" t="e">
        <f t="shared" si="15"/>
        <v>#VALUE!</v>
      </c>
      <c r="Q139" s="335" t="e">
        <f t="shared" si="145"/>
        <v>#VALUE!</v>
      </c>
      <c r="R139" s="335" t="str">
        <f t="shared" si="19"/>
        <v/>
      </c>
      <c r="S139" s="335" t="e">
        <f t="shared" si="145"/>
        <v>#VALUE!</v>
      </c>
    </row>
    <row r="140" spans="1:19" x14ac:dyDescent="0.2">
      <c r="A140" s="64" t="str">
        <f>IF('1b. Kons. jord'!C49&gt;0,"x","")</f>
        <v/>
      </c>
      <c r="B140" s="65" t="str">
        <f t="shared" ref="B140:C140" si="146">B49</f>
        <v>Krysen</v>
      </c>
      <c r="C140" s="65">
        <f t="shared" si="146"/>
        <v>0.05</v>
      </c>
      <c r="D140" s="334" t="e">
        <f t="shared" si="9"/>
        <v>#VALUE!</v>
      </c>
      <c r="E140" s="335" t="e">
        <f t="shared" ref="E140:K140" si="147">E49/$D49</f>
        <v>#VALUE!</v>
      </c>
      <c r="F140" s="335" t="e">
        <f t="shared" si="147"/>
        <v>#VALUE!</v>
      </c>
      <c r="G140" s="335" t="e">
        <f t="shared" si="147"/>
        <v>#VALUE!</v>
      </c>
      <c r="H140" s="335" t="e">
        <f t="shared" si="11"/>
        <v>#VALUE!</v>
      </c>
      <c r="I140" s="335" t="e">
        <f t="shared" si="147"/>
        <v>#VALUE!</v>
      </c>
      <c r="J140" s="335" t="str">
        <f t="shared" si="12"/>
        <v/>
      </c>
      <c r="K140" s="335" t="e">
        <f t="shared" si="147"/>
        <v>#VALUE!</v>
      </c>
      <c r="L140" s="334" t="e">
        <f t="shared" si="13"/>
        <v>#VALUE!</v>
      </c>
      <c r="M140" s="335" t="e">
        <f t="shared" ref="M140:S140" si="148">M49/$L49</f>
        <v>#VALUE!</v>
      </c>
      <c r="N140" s="335" t="e">
        <f t="shared" si="148"/>
        <v>#VALUE!</v>
      </c>
      <c r="O140" s="335" t="e">
        <f t="shared" si="148"/>
        <v>#VALUE!</v>
      </c>
      <c r="P140" s="335" t="e">
        <f t="shared" si="15"/>
        <v>#VALUE!</v>
      </c>
      <c r="Q140" s="335" t="e">
        <f t="shared" si="148"/>
        <v>#VALUE!</v>
      </c>
      <c r="R140" s="335" t="str">
        <f t="shared" si="19"/>
        <v/>
      </c>
      <c r="S140" s="335" t="e">
        <f t="shared" si="148"/>
        <v>#VALUE!</v>
      </c>
    </row>
    <row r="141" spans="1:19" x14ac:dyDescent="0.2">
      <c r="A141" s="64" t="str">
        <f>IF('1b. Kons. jord'!C50&gt;0,"x","")</f>
        <v/>
      </c>
      <c r="B141" s="65" t="str">
        <f t="shared" ref="B141:C141" si="149">B50</f>
        <v>Benzo(b)fluoranten</v>
      </c>
      <c r="C141" s="65">
        <f t="shared" si="149"/>
        <v>5.0000000000000001E-3</v>
      </c>
      <c r="D141" s="334" t="e">
        <f t="shared" si="9"/>
        <v>#VALUE!</v>
      </c>
      <c r="E141" s="335" t="e">
        <f t="shared" ref="E141:K141" si="150">E50/$D50</f>
        <v>#VALUE!</v>
      </c>
      <c r="F141" s="335" t="e">
        <f t="shared" si="150"/>
        <v>#VALUE!</v>
      </c>
      <c r="G141" s="335" t="e">
        <f t="shared" si="150"/>
        <v>#VALUE!</v>
      </c>
      <c r="H141" s="335" t="e">
        <f t="shared" si="11"/>
        <v>#VALUE!</v>
      </c>
      <c r="I141" s="335" t="e">
        <f t="shared" si="150"/>
        <v>#VALUE!</v>
      </c>
      <c r="J141" s="335" t="str">
        <f t="shared" si="12"/>
        <v/>
      </c>
      <c r="K141" s="335" t="e">
        <f t="shared" si="150"/>
        <v>#VALUE!</v>
      </c>
      <c r="L141" s="334" t="e">
        <f t="shared" si="13"/>
        <v>#VALUE!</v>
      </c>
      <c r="M141" s="335" t="e">
        <f t="shared" ref="M141:S141" si="151">M50/$L50</f>
        <v>#VALUE!</v>
      </c>
      <c r="N141" s="335" t="e">
        <f t="shared" si="151"/>
        <v>#VALUE!</v>
      </c>
      <c r="O141" s="335" t="e">
        <f t="shared" si="151"/>
        <v>#VALUE!</v>
      </c>
      <c r="P141" s="335" t="e">
        <f t="shared" si="15"/>
        <v>#VALUE!</v>
      </c>
      <c r="Q141" s="335" t="e">
        <f t="shared" si="151"/>
        <v>#VALUE!</v>
      </c>
      <c r="R141" s="335" t="str">
        <f t="shared" si="19"/>
        <v/>
      </c>
      <c r="S141" s="335" t="e">
        <f t="shared" si="151"/>
        <v>#VALUE!</v>
      </c>
    </row>
    <row r="142" spans="1:19" x14ac:dyDescent="0.2">
      <c r="A142" s="64" t="str">
        <f>IF('1b. Kons. jord'!C51&gt;0,"x","")</f>
        <v/>
      </c>
      <c r="B142" s="65" t="str">
        <f t="shared" ref="B142:C142" si="152">B51</f>
        <v>Benzo(k)fluoranten</v>
      </c>
      <c r="C142" s="65">
        <f t="shared" si="152"/>
        <v>5.0000000000000001E-3</v>
      </c>
      <c r="D142" s="334" t="e">
        <f t="shared" si="9"/>
        <v>#VALUE!</v>
      </c>
      <c r="E142" s="335" t="e">
        <f t="shared" ref="E142:K142" si="153">E51/$D51</f>
        <v>#VALUE!</v>
      </c>
      <c r="F142" s="335" t="e">
        <f t="shared" si="153"/>
        <v>#VALUE!</v>
      </c>
      <c r="G142" s="335" t="e">
        <f t="shared" si="153"/>
        <v>#VALUE!</v>
      </c>
      <c r="H142" s="335" t="e">
        <f t="shared" si="11"/>
        <v>#VALUE!</v>
      </c>
      <c r="I142" s="335" t="e">
        <f t="shared" si="153"/>
        <v>#VALUE!</v>
      </c>
      <c r="J142" s="335" t="str">
        <f t="shared" si="12"/>
        <v/>
      </c>
      <c r="K142" s="335" t="e">
        <f t="shared" si="153"/>
        <v>#VALUE!</v>
      </c>
      <c r="L142" s="334" t="e">
        <f t="shared" si="13"/>
        <v>#VALUE!</v>
      </c>
      <c r="M142" s="335" t="e">
        <f t="shared" ref="M142:S142" si="154">M51/$L51</f>
        <v>#VALUE!</v>
      </c>
      <c r="N142" s="335" t="e">
        <f t="shared" si="154"/>
        <v>#VALUE!</v>
      </c>
      <c r="O142" s="335" t="e">
        <f t="shared" si="154"/>
        <v>#VALUE!</v>
      </c>
      <c r="P142" s="335" t="e">
        <f t="shared" si="15"/>
        <v>#VALUE!</v>
      </c>
      <c r="Q142" s="335" t="e">
        <f t="shared" si="154"/>
        <v>#VALUE!</v>
      </c>
      <c r="R142" s="335" t="str">
        <f t="shared" si="19"/>
        <v/>
      </c>
      <c r="S142" s="335" t="e">
        <f t="shared" si="154"/>
        <v>#VALUE!</v>
      </c>
    </row>
    <row r="143" spans="1:19" x14ac:dyDescent="0.2">
      <c r="A143" s="64" t="str">
        <f>IF('1b. Kons. jord'!C52&gt;0,"x","")</f>
        <v/>
      </c>
      <c r="B143" s="65" t="str">
        <f t="shared" ref="B143:C143" si="155">B52</f>
        <v>Benso(a)pyren</v>
      </c>
      <c r="C143" s="65">
        <f t="shared" si="155"/>
        <v>5.0000000000000001E-4</v>
      </c>
      <c r="D143" s="334" t="e">
        <f t="shared" si="9"/>
        <v>#VALUE!</v>
      </c>
      <c r="E143" s="335" t="e">
        <f t="shared" ref="E143:K143" si="156">E52/$D52</f>
        <v>#VALUE!</v>
      </c>
      <c r="F143" s="335" t="e">
        <f t="shared" si="156"/>
        <v>#VALUE!</v>
      </c>
      <c r="G143" s="335" t="e">
        <f t="shared" si="156"/>
        <v>#VALUE!</v>
      </c>
      <c r="H143" s="335" t="e">
        <f t="shared" si="11"/>
        <v>#VALUE!</v>
      </c>
      <c r="I143" s="335" t="e">
        <f t="shared" si="156"/>
        <v>#VALUE!</v>
      </c>
      <c r="J143" s="335" t="str">
        <f t="shared" si="12"/>
        <v/>
      </c>
      <c r="K143" s="335" t="e">
        <f t="shared" si="156"/>
        <v>#VALUE!</v>
      </c>
      <c r="L143" s="334" t="e">
        <f t="shared" si="13"/>
        <v>#VALUE!</v>
      </c>
      <c r="M143" s="335" t="e">
        <f t="shared" ref="M143:S143" si="157">M52/$L52</f>
        <v>#VALUE!</v>
      </c>
      <c r="N143" s="335" t="e">
        <f t="shared" si="157"/>
        <v>#VALUE!</v>
      </c>
      <c r="O143" s="335" t="e">
        <f t="shared" si="157"/>
        <v>#VALUE!</v>
      </c>
      <c r="P143" s="335" t="e">
        <f t="shared" si="15"/>
        <v>#VALUE!</v>
      </c>
      <c r="Q143" s="335" t="e">
        <f t="shared" si="157"/>
        <v>#VALUE!</v>
      </c>
      <c r="R143" s="335" t="str">
        <f t="shared" si="19"/>
        <v/>
      </c>
      <c r="S143" s="335" t="e">
        <f t="shared" si="157"/>
        <v>#VALUE!</v>
      </c>
    </row>
    <row r="144" spans="1:19" x14ac:dyDescent="0.2">
      <c r="A144" s="64" t="str">
        <f>IF('1b. Kons. jord'!C53&gt;0,"x","")</f>
        <v/>
      </c>
      <c r="B144" s="65" t="str">
        <f t="shared" ref="B144:C144" si="158">B53</f>
        <v>Indeno(1,2,3-cd)pyren</v>
      </c>
      <c r="C144" s="65">
        <f t="shared" si="158"/>
        <v>5.0000000000000001E-3</v>
      </c>
      <c r="D144" s="334" t="e">
        <f t="shared" si="9"/>
        <v>#VALUE!</v>
      </c>
      <c r="E144" s="335" t="e">
        <f t="shared" ref="E144:K144" si="159">E53/$D53</f>
        <v>#VALUE!</v>
      </c>
      <c r="F144" s="335" t="e">
        <f t="shared" si="159"/>
        <v>#VALUE!</v>
      </c>
      <c r="G144" s="335" t="e">
        <f t="shared" si="159"/>
        <v>#VALUE!</v>
      </c>
      <c r="H144" s="335" t="e">
        <f t="shared" si="11"/>
        <v>#VALUE!</v>
      </c>
      <c r="I144" s="335" t="e">
        <f t="shared" si="159"/>
        <v>#VALUE!</v>
      </c>
      <c r="J144" s="335" t="str">
        <f t="shared" si="12"/>
        <v/>
      </c>
      <c r="K144" s="335" t="e">
        <f t="shared" si="159"/>
        <v>#VALUE!</v>
      </c>
      <c r="L144" s="334" t="e">
        <f t="shared" si="13"/>
        <v>#VALUE!</v>
      </c>
      <c r="M144" s="335" t="e">
        <f t="shared" ref="M144:S144" si="160">M53/$L53</f>
        <v>#VALUE!</v>
      </c>
      <c r="N144" s="335" t="e">
        <f t="shared" si="160"/>
        <v>#VALUE!</v>
      </c>
      <c r="O144" s="335" t="e">
        <f t="shared" si="160"/>
        <v>#VALUE!</v>
      </c>
      <c r="P144" s="335" t="e">
        <f t="shared" si="15"/>
        <v>#VALUE!</v>
      </c>
      <c r="Q144" s="335" t="e">
        <f t="shared" si="160"/>
        <v>#VALUE!</v>
      </c>
      <c r="R144" s="335" t="str">
        <f t="shared" si="19"/>
        <v/>
      </c>
      <c r="S144" s="335" t="e">
        <f t="shared" si="160"/>
        <v>#VALUE!</v>
      </c>
    </row>
    <row r="145" spans="1:19" x14ac:dyDescent="0.2">
      <c r="A145" s="64" t="str">
        <f>IF('1b. Kons. jord'!C54&gt;0,"x","")</f>
        <v/>
      </c>
      <c r="B145" s="65" t="str">
        <f t="shared" ref="B145:C145" si="161">B54</f>
        <v>Dibenzo(a,h)antracen</v>
      </c>
      <c r="C145" s="65">
        <f t="shared" si="161"/>
        <v>5.0000000000000001E-4</v>
      </c>
      <c r="D145" s="334" t="e">
        <f t="shared" si="9"/>
        <v>#VALUE!</v>
      </c>
      <c r="E145" s="335" t="e">
        <f t="shared" ref="E145:K145" si="162">E54/$D54</f>
        <v>#VALUE!</v>
      </c>
      <c r="F145" s="335" t="e">
        <f t="shared" si="162"/>
        <v>#VALUE!</v>
      </c>
      <c r="G145" s="335" t="e">
        <f t="shared" si="162"/>
        <v>#VALUE!</v>
      </c>
      <c r="H145" s="335" t="e">
        <f t="shared" si="11"/>
        <v>#VALUE!</v>
      </c>
      <c r="I145" s="335" t="e">
        <f t="shared" si="162"/>
        <v>#VALUE!</v>
      </c>
      <c r="J145" s="335" t="str">
        <f t="shared" si="12"/>
        <v/>
      </c>
      <c r="K145" s="335" t="e">
        <f t="shared" si="162"/>
        <v>#VALUE!</v>
      </c>
      <c r="L145" s="334" t="e">
        <f t="shared" si="13"/>
        <v>#VALUE!</v>
      </c>
      <c r="M145" s="335" t="e">
        <f t="shared" ref="M145:S145" si="163">M54/$L54</f>
        <v>#VALUE!</v>
      </c>
      <c r="N145" s="335" t="e">
        <f t="shared" si="163"/>
        <v>#VALUE!</v>
      </c>
      <c r="O145" s="335" t="e">
        <f t="shared" si="163"/>
        <v>#VALUE!</v>
      </c>
      <c r="P145" s="335" t="e">
        <f t="shared" si="15"/>
        <v>#VALUE!</v>
      </c>
      <c r="Q145" s="335" t="e">
        <f t="shared" si="163"/>
        <v>#VALUE!</v>
      </c>
      <c r="R145" s="335" t="str">
        <f t="shared" si="19"/>
        <v/>
      </c>
      <c r="S145" s="335" t="e">
        <f t="shared" si="163"/>
        <v>#VALUE!</v>
      </c>
    </row>
    <row r="146" spans="1:19" x14ac:dyDescent="0.2">
      <c r="A146" s="64" t="str">
        <f>IF('1b. Kons. jord'!C55&gt;0,"x","")</f>
        <v/>
      </c>
      <c r="B146" s="65" t="str">
        <f t="shared" ref="B146:C146" si="164">B55</f>
        <v>Benzo(g,h,i)perylen</v>
      </c>
      <c r="C146" s="65">
        <f t="shared" si="164"/>
        <v>0.03</v>
      </c>
      <c r="D146" s="334" t="e">
        <f t="shared" si="9"/>
        <v>#VALUE!</v>
      </c>
      <c r="E146" s="335" t="e">
        <f t="shared" ref="E146:K146" si="165">E55/$D55</f>
        <v>#VALUE!</v>
      </c>
      <c r="F146" s="335" t="e">
        <f t="shared" si="165"/>
        <v>#VALUE!</v>
      </c>
      <c r="G146" s="335" t="e">
        <f t="shared" si="165"/>
        <v>#VALUE!</v>
      </c>
      <c r="H146" s="335" t="e">
        <f t="shared" si="11"/>
        <v>#VALUE!</v>
      </c>
      <c r="I146" s="335" t="e">
        <f t="shared" si="165"/>
        <v>#VALUE!</v>
      </c>
      <c r="J146" s="335" t="str">
        <f t="shared" si="12"/>
        <v/>
      </c>
      <c r="K146" s="335" t="e">
        <f t="shared" si="165"/>
        <v>#VALUE!</v>
      </c>
      <c r="L146" s="334" t="e">
        <f t="shared" si="13"/>
        <v>#VALUE!</v>
      </c>
      <c r="M146" s="335" t="e">
        <f t="shared" ref="M146:S146" si="166">M55/$L55</f>
        <v>#VALUE!</v>
      </c>
      <c r="N146" s="335" t="e">
        <f t="shared" si="166"/>
        <v>#VALUE!</v>
      </c>
      <c r="O146" s="335" t="e">
        <f t="shared" si="166"/>
        <v>#VALUE!</v>
      </c>
      <c r="P146" s="335" t="e">
        <f t="shared" si="15"/>
        <v>#VALUE!</v>
      </c>
      <c r="Q146" s="335" t="e">
        <f t="shared" si="166"/>
        <v>#VALUE!</v>
      </c>
      <c r="R146" s="335" t="str">
        <f t="shared" si="19"/>
        <v/>
      </c>
      <c r="S146" s="335" t="e">
        <f t="shared" si="166"/>
        <v>#VALUE!</v>
      </c>
    </row>
    <row r="147" spans="1:19" x14ac:dyDescent="0.2">
      <c r="A147" s="64" t="str">
        <f>IF('1b. Kons. jord'!C56&gt;0,"x","")</f>
        <v/>
      </c>
      <c r="B147" s="65" t="str">
        <f t="shared" ref="B147:C147" si="167">B56</f>
        <v>Bensen</v>
      </c>
      <c r="C147" s="65">
        <f t="shared" si="167"/>
        <v>7.0000000000000001E-3</v>
      </c>
      <c r="D147" s="334" t="e">
        <f t="shared" si="9"/>
        <v>#VALUE!</v>
      </c>
      <c r="E147" s="335" t="e">
        <f t="shared" ref="E147:K147" si="168">E56/$D56</f>
        <v>#VALUE!</v>
      </c>
      <c r="F147" s="335" t="e">
        <f t="shared" si="168"/>
        <v>#VALUE!</v>
      </c>
      <c r="G147" s="335" t="e">
        <f t="shared" si="168"/>
        <v>#VALUE!</v>
      </c>
      <c r="H147" s="335" t="e">
        <f t="shared" si="11"/>
        <v>#VALUE!</v>
      </c>
      <c r="I147" s="335" t="e">
        <f t="shared" si="168"/>
        <v>#VALUE!</v>
      </c>
      <c r="J147" s="335" t="str">
        <f t="shared" si="12"/>
        <v/>
      </c>
      <c r="K147" s="335" t="e">
        <f t="shared" si="168"/>
        <v>#VALUE!</v>
      </c>
      <c r="L147" s="334" t="e">
        <f t="shared" si="13"/>
        <v>#VALUE!</v>
      </c>
      <c r="M147" s="335" t="e">
        <f t="shared" ref="M147:S147" si="169">M56/$L56</f>
        <v>#VALUE!</v>
      </c>
      <c r="N147" s="335" t="e">
        <f t="shared" si="169"/>
        <v>#VALUE!</v>
      </c>
      <c r="O147" s="335" t="e">
        <f t="shared" si="169"/>
        <v>#VALUE!</v>
      </c>
      <c r="P147" s="335" t="e">
        <f t="shared" si="15"/>
        <v>#VALUE!</v>
      </c>
      <c r="Q147" s="335" t="e">
        <f t="shared" si="169"/>
        <v>#VALUE!</v>
      </c>
      <c r="R147" s="335" t="str">
        <f t="shared" si="19"/>
        <v/>
      </c>
      <c r="S147" s="335" t="e">
        <f t="shared" si="169"/>
        <v>#VALUE!</v>
      </c>
    </row>
    <row r="148" spans="1:19" x14ac:dyDescent="0.2">
      <c r="A148" s="64" t="str">
        <f>IF('1b. Kons. jord'!C57&gt;0,"x","")</f>
        <v/>
      </c>
      <c r="B148" s="65" t="str">
        <f t="shared" ref="B148:C148" si="170">B57</f>
        <v>Toluen</v>
      </c>
      <c r="C148" s="65">
        <f t="shared" si="170"/>
        <v>0.223</v>
      </c>
      <c r="D148" s="334" t="e">
        <f t="shared" si="9"/>
        <v>#VALUE!</v>
      </c>
      <c r="E148" s="335" t="e">
        <f t="shared" ref="E148:K148" si="171">E57/$D57</f>
        <v>#VALUE!</v>
      </c>
      <c r="F148" s="335" t="e">
        <f t="shared" si="171"/>
        <v>#VALUE!</v>
      </c>
      <c r="G148" s="335" t="e">
        <f t="shared" si="171"/>
        <v>#VALUE!</v>
      </c>
      <c r="H148" s="335" t="e">
        <f t="shared" si="11"/>
        <v>#VALUE!</v>
      </c>
      <c r="I148" s="335" t="e">
        <f t="shared" si="171"/>
        <v>#VALUE!</v>
      </c>
      <c r="J148" s="335" t="str">
        <f t="shared" si="12"/>
        <v/>
      </c>
      <c r="K148" s="335" t="e">
        <f t="shared" si="171"/>
        <v>#VALUE!</v>
      </c>
      <c r="L148" s="334" t="e">
        <f t="shared" si="13"/>
        <v>#VALUE!</v>
      </c>
      <c r="M148" s="335" t="e">
        <f t="shared" ref="M148:S148" si="172">M57/$L57</f>
        <v>#VALUE!</v>
      </c>
      <c r="N148" s="335" t="e">
        <f t="shared" si="172"/>
        <v>#VALUE!</v>
      </c>
      <c r="O148" s="335" t="e">
        <f t="shared" si="172"/>
        <v>#VALUE!</v>
      </c>
      <c r="P148" s="335" t="e">
        <f t="shared" si="15"/>
        <v>#VALUE!</v>
      </c>
      <c r="Q148" s="335" t="e">
        <f t="shared" si="172"/>
        <v>#VALUE!</v>
      </c>
      <c r="R148" s="335" t="str">
        <f t="shared" si="19"/>
        <v/>
      </c>
      <c r="S148" s="335" t="e">
        <f t="shared" si="172"/>
        <v>#VALUE!</v>
      </c>
    </row>
    <row r="149" spans="1:19" x14ac:dyDescent="0.2">
      <c r="A149" s="64" t="str">
        <f>IF('1b. Kons. jord'!C58&gt;0,"x","")</f>
        <v/>
      </c>
      <c r="B149" s="65" t="str">
        <f t="shared" ref="B149:C149" si="173">B58</f>
        <v>Etylbensen</v>
      </c>
      <c r="C149" s="65">
        <f t="shared" si="173"/>
        <v>0.1</v>
      </c>
      <c r="D149" s="334" t="e">
        <f t="shared" si="9"/>
        <v>#VALUE!</v>
      </c>
      <c r="E149" s="335" t="e">
        <f t="shared" ref="E149:K149" si="174">E58/$D58</f>
        <v>#VALUE!</v>
      </c>
      <c r="F149" s="335" t="e">
        <f t="shared" si="174"/>
        <v>#VALUE!</v>
      </c>
      <c r="G149" s="335" t="e">
        <f t="shared" si="174"/>
        <v>#VALUE!</v>
      </c>
      <c r="H149" s="335" t="e">
        <f t="shared" si="11"/>
        <v>#VALUE!</v>
      </c>
      <c r="I149" s="335" t="e">
        <f t="shared" si="174"/>
        <v>#VALUE!</v>
      </c>
      <c r="J149" s="335" t="str">
        <f t="shared" si="12"/>
        <v/>
      </c>
      <c r="K149" s="335" t="e">
        <f t="shared" si="174"/>
        <v>#VALUE!</v>
      </c>
      <c r="L149" s="334" t="e">
        <f t="shared" si="13"/>
        <v>#VALUE!</v>
      </c>
      <c r="M149" s="335" t="e">
        <f t="shared" ref="M149:S149" si="175">M58/$L58</f>
        <v>#VALUE!</v>
      </c>
      <c r="N149" s="335" t="e">
        <f t="shared" si="175"/>
        <v>#VALUE!</v>
      </c>
      <c r="O149" s="335" t="e">
        <f t="shared" si="175"/>
        <v>#VALUE!</v>
      </c>
      <c r="P149" s="335" t="e">
        <f t="shared" si="15"/>
        <v>#VALUE!</v>
      </c>
      <c r="Q149" s="335" t="e">
        <f t="shared" si="175"/>
        <v>#VALUE!</v>
      </c>
      <c r="R149" s="335" t="str">
        <f t="shared" si="19"/>
        <v/>
      </c>
      <c r="S149" s="335" t="e">
        <f t="shared" si="175"/>
        <v>#VALUE!</v>
      </c>
    </row>
    <row r="150" spans="1:19" x14ac:dyDescent="0.2">
      <c r="A150" s="64" t="str">
        <f>IF('1b. Kons. jord'!C59&gt;0,"x","")</f>
        <v/>
      </c>
      <c r="B150" s="65" t="str">
        <f t="shared" ref="B150:C150" si="176">B59</f>
        <v>Xylen</v>
      </c>
      <c r="C150" s="65">
        <f t="shared" si="176"/>
        <v>0.15</v>
      </c>
      <c r="D150" s="334" t="e">
        <f t="shared" si="9"/>
        <v>#VALUE!</v>
      </c>
      <c r="E150" s="335" t="e">
        <f t="shared" ref="E150:K150" si="177">E59/$D59</f>
        <v>#VALUE!</v>
      </c>
      <c r="F150" s="335" t="e">
        <f t="shared" si="177"/>
        <v>#VALUE!</v>
      </c>
      <c r="G150" s="335" t="e">
        <f t="shared" si="177"/>
        <v>#VALUE!</v>
      </c>
      <c r="H150" s="335" t="e">
        <f t="shared" si="11"/>
        <v>#VALUE!</v>
      </c>
      <c r="I150" s="335" t="e">
        <f t="shared" si="177"/>
        <v>#VALUE!</v>
      </c>
      <c r="J150" s="335" t="str">
        <f t="shared" si="12"/>
        <v/>
      </c>
      <c r="K150" s="335" t="e">
        <f t="shared" si="177"/>
        <v>#VALUE!</v>
      </c>
      <c r="L150" s="334" t="e">
        <f t="shared" si="13"/>
        <v>#VALUE!</v>
      </c>
      <c r="M150" s="335" t="e">
        <f t="shared" ref="M150:S150" si="178">M59/$L59</f>
        <v>#VALUE!</v>
      </c>
      <c r="N150" s="335" t="e">
        <f t="shared" si="178"/>
        <v>#VALUE!</v>
      </c>
      <c r="O150" s="335" t="e">
        <f t="shared" si="178"/>
        <v>#VALUE!</v>
      </c>
      <c r="P150" s="335" t="e">
        <f t="shared" si="15"/>
        <v>#VALUE!</v>
      </c>
      <c r="Q150" s="335" t="e">
        <f t="shared" si="178"/>
        <v>#VALUE!</v>
      </c>
      <c r="R150" s="335" t="str">
        <f t="shared" si="19"/>
        <v/>
      </c>
      <c r="S150" s="335" t="e">
        <f t="shared" si="178"/>
        <v>#VALUE!</v>
      </c>
    </row>
    <row r="151" spans="1:19" x14ac:dyDescent="0.2">
      <c r="A151" s="64" t="str">
        <f>IF('1b. Kons. jord'!C60&gt;0,"x","")</f>
        <v/>
      </c>
      <c r="B151" s="65" t="str">
        <f t="shared" ref="B151:C151" si="179">B60</f>
        <v>Alifater  C5-C6</v>
      </c>
      <c r="C151" s="65">
        <f t="shared" si="179"/>
        <v>2</v>
      </c>
      <c r="D151" s="334" t="e">
        <f t="shared" si="9"/>
        <v>#VALUE!</v>
      </c>
      <c r="E151" s="335" t="e">
        <f t="shared" ref="E151:K151" si="180">E60/$D60</f>
        <v>#VALUE!</v>
      </c>
      <c r="F151" s="335" t="e">
        <f t="shared" si="180"/>
        <v>#VALUE!</v>
      </c>
      <c r="G151" s="335" t="e">
        <f t="shared" si="180"/>
        <v>#VALUE!</v>
      </c>
      <c r="H151" s="335" t="e">
        <f t="shared" si="11"/>
        <v>#VALUE!</v>
      </c>
      <c r="I151" s="335" t="e">
        <f t="shared" si="180"/>
        <v>#VALUE!</v>
      </c>
      <c r="J151" s="335" t="str">
        <f t="shared" si="12"/>
        <v/>
      </c>
      <c r="K151" s="335" t="e">
        <f t="shared" si="180"/>
        <v>#VALUE!</v>
      </c>
      <c r="L151" s="334" t="e">
        <f t="shared" si="13"/>
        <v>#VALUE!</v>
      </c>
      <c r="M151" s="335" t="e">
        <f t="shared" ref="M151:S151" si="181">M60/$L60</f>
        <v>#VALUE!</v>
      </c>
      <c r="N151" s="335" t="e">
        <f t="shared" si="181"/>
        <v>#VALUE!</v>
      </c>
      <c r="O151" s="335" t="e">
        <f t="shared" si="181"/>
        <v>#VALUE!</v>
      </c>
      <c r="P151" s="335" t="e">
        <f t="shared" si="15"/>
        <v>#VALUE!</v>
      </c>
      <c r="Q151" s="335" t="e">
        <f t="shared" si="181"/>
        <v>#VALUE!</v>
      </c>
      <c r="R151" s="335" t="str">
        <f t="shared" si="19"/>
        <v/>
      </c>
      <c r="S151" s="335" t="e">
        <f t="shared" si="181"/>
        <v>#VALUE!</v>
      </c>
    </row>
    <row r="152" spans="1:19" x14ac:dyDescent="0.2">
      <c r="A152" s="64" t="str">
        <f>IF('1b. Kons. jord'!C61&gt;0,"x","")</f>
        <v/>
      </c>
      <c r="B152" s="65" t="str">
        <f t="shared" ref="B152:C152" si="182">B61</f>
        <v>Alifater &gt; C6-C8</v>
      </c>
      <c r="C152" s="65">
        <f t="shared" si="182"/>
        <v>2</v>
      </c>
      <c r="D152" s="334" t="e">
        <f t="shared" si="9"/>
        <v>#VALUE!</v>
      </c>
      <c r="E152" s="335" t="e">
        <f t="shared" ref="E152:K152" si="183">E61/$D61</f>
        <v>#VALUE!</v>
      </c>
      <c r="F152" s="335" t="e">
        <f t="shared" si="183"/>
        <v>#VALUE!</v>
      </c>
      <c r="G152" s="335" t="e">
        <f t="shared" si="183"/>
        <v>#VALUE!</v>
      </c>
      <c r="H152" s="335" t="e">
        <f t="shared" si="11"/>
        <v>#VALUE!</v>
      </c>
      <c r="I152" s="335" t="e">
        <f t="shared" si="183"/>
        <v>#VALUE!</v>
      </c>
      <c r="J152" s="335" t="str">
        <f t="shared" si="12"/>
        <v/>
      </c>
      <c r="K152" s="335" t="e">
        <f t="shared" si="183"/>
        <v>#VALUE!</v>
      </c>
      <c r="L152" s="334" t="e">
        <f t="shared" si="13"/>
        <v>#VALUE!</v>
      </c>
      <c r="M152" s="335" t="e">
        <f t="shared" ref="M152:S152" si="184">M61/$L61</f>
        <v>#VALUE!</v>
      </c>
      <c r="N152" s="335" t="e">
        <f t="shared" si="184"/>
        <v>#VALUE!</v>
      </c>
      <c r="O152" s="335" t="e">
        <f t="shared" si="184"/>
        <v>#VALUE!</v>
      </c>
      <c r="P152" s="335" t="e">
        <f t="shared" si="15"/>
        <v>#VALUE!</v>
      </c>
      <c r="Q152" s="335" t="e">
        <f t="shared" si="184"/>
        <v>#VALUE!</v>
      </c>
      <c r="R152" s="335" t="str">
        <f t="shared" si="19"/>
        <v/>
      </c>
      <c r="S152" s="335" t="e">
        <f t="shared" si="184"/>
        <v>#VALUE!</v>
      </c>
    </row>
    <row r="153" spans="1:19" x14ac:dyDescent="0.2">
      <c r="A153" s="64" t="str">
        <f>IF('1b. Kons. jord'!C62&gt;0,"x","")</f>
        <v/>
      </c>
      <c r="B153" s="65" t="str">
        <f t="shared" ref="B153:C153" si="185">B62</f>
        <v>Alifater &gt; C8-C10</v>
      </c>
      <c r="C153" s="65">
        <f t="shared" si="185"/>
        <v>0.1</v>
      </c>
      <c r="D153" s="334" t="e">
        <f t="shared" si="9"/>
        <v>#VALUE!</v>
      </c>
      <c r="E153" s="335" t="e">
        <f t="shared" ref="E153:K153" si="186">E62/$D62</f>
        <v>#VALUE!</v>
      </c>
      <c r="F153" s="335" t="e">
        <f t="shared" si="186"/>
        <v>#VALUE!</v>
      </c>
      <c r="G153" s="335" t="e">
        <f t="shared" si="186"/>
        <v>#VALUE!</v>
      </c>
      <c r="H153" s="335" t="e">
        <f t="shared" si="11"/>
        <v>#VALUE!</v>
      </c>
      <c r="I153" s="335" t="e">
        <f t="shared" si="186"/>
        <v>#VALUE!</v>
      </c>
      <c r="J153" s="335" t="str">
        <f t="shared" si="12"/>
        <v/>
      </c>
      <c r="K153" s="335" t="e">
        <f t="shared" si="186"/>
        <v>#VALUE!</v>
      </c>
      <c r="L153" s="334" t="e">
        <f t="shared" si="13"/>
        <v>#VALUE!</v>
      </c>
      <c r="M153" s="335" t="e">
        <f t="shared" ref="M153:S154" si="187">M62/$L62</f>
        <v>#VALUE!</v>
      </c>
      <c r="N153" s="335" t="e">
        <f t="shared" si="187"/>
        <v>#VALUE!</v>
      </c>
      <c r="O153" s="335" t="e">
        <f t="shared" si="187"/>
        <v>#VALUE!</v>
      </c>
      <c r="P153" s="335" t="e">
        <f t="shared" si="15"/>
        <v>#VALUE!</v>
      </c>
      <c r="Q153" s="335" t="e">
        <f t="shared" si="187"/>
        <v>#VALUE!</v>
      </c>
      <c r="R153" s="335" t="str">
        <f t="shared" si="19"/>
        <v/>
      </c>
      <c r="S153" s="335" t="e">
        <f t="shared" si="187"/>
        <v>#VALUE!</v>
      </c>
    </row>
    <row r="154" spans="1:19" x14ac:dyDescent="0.2">
      <c r="A154" s="64" t="str">
        <f>IF('1b. Kons. jord'!C63&gt;0,"x","")</f>
        <v/>
      </c>
      <c r="B154" s="65" t="str">
        <f t="shared" ref="B154:C154" si="188">B63</f>
        <v>Sum alifater &gt; C5-C10</v>
      </c>
      <c r="C154" s="65">
        <f t="shared" si="188"/>
        <v>0.1</v>
      </c>
      <c r="D154" s="334" t="e">
        <f t="shared" si="9"/>
        <v>#VALUE!</v>
      </c>
      <c r="E154" s="335" t="e">
        <f t="shared" ref="E154:K154" si="189">E63/$D63</f>
        <v>#VALUE!</v>
      </c>
      <c r="F154" s="335" t="e">
        <f t="shared" si="189"/>
        <v>#VALUE!</v>
      </c>
      <c r="G154" s="335" t="e">
        <f t="shared" si="189"/>
        <v>#VALUE!</v>
      </c>
      <c r="H154" s="335" t="e">
        <f t="shared" si="11"/>
        <v>#VALUE!</v>
      </c>
      <c r="I154" s="335" t="e">
        <f t="shared" si="189"/>
        <v>#VALUE!</v>
      </c>
      <c r="J154" s="335" t="str">
        <f t="shared" si="12"/>
        <v/>
      </c>
      <c r="K154" s="335" t="e">
        <f t="shared" si="189"/>
        <v>#VALUE!</v>
      </c>
      <c r="L154" s="334" t="e">
        <f t="shared" ref="L154" si="190">SUM(M154:S154)</f>
        <v>#VALUE!</v>
      </c>
      <c r="M154" s="335" t="e">
        <f t="shared" si="187"/>
        <v>#VALUE!</v>
      </c>
      <c r="N154" s="335" t="e">
        <f t="shared" si="187"/>
        <v>#VALUE!</v>
      </c>
      <c r="O154" s="335" t="e">
        <f t="shared" si="187"/>
        <v>#VALUE!</v>
      </c>
      <c r="P154" s="335" t="e">
        <f t="shared" si="15"/>
        <v>#VALUE!</v>
      </c>
      <c r="Q154" s="335" t="e">
        <f t="shared" si="187"/>
        <v>#VALUE!</v>
      </c>
      <c r="R154" s="335" t="str">
        <f t="shared" si="19"/>
        <v/>
      </c>
      <c r="S154" s="335" t="e">
        <f t="shared" si="187"/>
        <v>#VALUE!</v>
      </c>
    </row>
    <row r="155" spans="1:19" x14ac:dyDescent="0.2">
      <c r="A155" s="64" t="str">
        <f>IF('1b. Kons. jord'!C64&gt;0,"x","")</f>
        <v/>
      </c>
      <c r="B155" s="65" t="str">
        <f t="shared" ref="B155:C155" si="191">B64</f>
        <v>Alifater &gt;C10-C12</v>
      </c>
      <c r="C155" s="65">
        <f t="shared" si="191"/>
        <v>0.1</v>
      </c>
      <c r="D155" s="334" t="e">
        <f t="shared" si="9"/>
        <v>#VALUE!</v>
      </c>
      <c r="E155" s="335" t="e">
        <f t="shared" ref="E155:K155" si="192">E64/$D64</f>
        <v>#VALUE!</v>
      </c>
      <c r="F155" s="335" t="e">
        <f t="shared" si="192"/>
        <v>#VALUE!</v>
      </c>
      <c r="G155" s="335" t="e">
        <f t="shared" si="192"/>
        <v>#VALUE!</v>
      </c>
      <c r="H155" s="335" t="e">
        <f t="shared" si="11"/>
        <v>#VALUE!</v>
      </c>
      <c r="I155" s="335" t="e">
        <f t="shared" si="192"/>
        <v>#VALUE!</v>
      </c>
      <c r="J155" s="335" t="str">
        <f t="shared" si="12"/>
        <v/>
      </c>
      <c r="K155" s="335" t="e">
        <f t="shared" si="192"/>
        <v>#VALUE!</v>
      </c>
      <c r="L155" s="334" t="e">
        <f t="shared" si="13"/>
        <v>#VALUE!</v>
      </c>
      <c r="M155" s="335" t="e">
        <f t="shared" ref="M155:S155" si="193">M64/$L64</f>
        <v>#VALUE!</v>
      </c>
      <c r="N155" s="335" t="e">
        <f t="shared" si="193"/>
        <v>#VALUE!</v>
      </c>
      <c r="O155" s="335" t="e">
        <f t="shared" si="193"/>
        <v>#VALUE!</v>
      </c>
      <c r="P155" s="335" t="e">
        <f t="shared" si="15"/>
        <v>#VALUE!</v>
      </c>
      <c r="Q155" s="335" t="e">
        <f t="shared" si="193"/>
        <v>#VALUE!</v>
      </c>
      <c r="R155" s="335" t="str">
        <f t="shared" si="19"/>
        <v/>
      </c>
      <c r="S155" s="335" t="e">
        <f t="shared" si="193"/>
        <v>#VALUE!</v>
      </c>
    </row>
    <row r="156" spans="1:19" x14ac:dyDescent="0.2">
      <c r="A156" s="64" t="str">
        <f>IF('1b. Kons. jord'!C65&gt;0,"x","")</f>
        <v/>
      </c>
      <c r="B156" s="65" t="str">
        <f t="shared" ref="B156:C156" si="194">B65</f>
        <v>Alifater &gt;C12-C35</v>
      </c>
      <c r="C156" s="65">
        <f t="shared" si="194"/>
        <v>2</v>
      </c>
      <c r="D156" s="334" t="e">
        <f t="shared" si="9"/>
        <v>#VALUE!</v>
      </c>
      <c r="E156" s="335" t="e">
        <f t="shared" ref="E156:K156" si="195">E65/$D65</f>
        <v>#VALUE!</v>
      </c>
      <c r="F156" s="335" t="e">
        <f t="shared" si="195"/>
        <v>#VALUE!</v>
      </c>
      <c r="G156" s="335" t="e">
        <f t="shared" si="195"/>
        <v>#VALUE!</v>
      </c>
      <c r="H156" s="335" t="e">
        <f t="shared" si="11"/>
        <v>#VALUE!</v>
      </c>
      <c r="I156" s="335" t="e">
        <f t="shared" si="195"/>
        <v>#VALUE!</v>
      </c>
      <c r="J156" s="335" t="str">
        <f t="shared" si="12"/>
        <v/>
      </c>
      <c r="K156" s="335" t="e">
        <f t="shared" si="195"/>
        <v>#VALUE!</v>
      </c>
      <c r="L156" s="334" t="e">
        <f t="shared" si="13"/>
        <v>#VALUE!</v>
      </c>
      <c r="M156" s="335" t="e">
        <f t="shared" ref="M156:S156" si="196">M65/$L65</f>
        <v>#VALUE!</v>
      </c>
      <c r="N156" s="335" t="e">
        <f t="shared" si="196"/>
        <v>#VALUE!</v>
      </c>
      <c r="O156" s="335" t="e">
        <f t="shared" si="196"/>
        <v>#VALUE!</v>
      </c>
      <c r="P156" s="335" t="e">
        <f t="shared" si="15"/>
        <v>#VALUE!</v>
      </c>
      <c r="Q156" s="335" t="e">
        <f t="shared" si="196"/>
        <v>#VALUE!</v>
      </c>
      <c r="R156" s="335" t="str">
        <f t="shared" si="19"/>
        <v/>
      </c>
      <c r="S156" s="335" t="e">
        <f t="shared" si="196"/>
        <v>#VALUE!</v>
      </c>
    </row>
    <row r="157" spans="1:19" x14ac:dyDescent="0.2">
      <c r="A157" s="64" t="str">
        <f>IF('1b. Kons. jord'!C66&gt;0,"x","")</f>
        <v/>
      </c>
      <c r="B157" s="65" t="str">
        <f t="shared" ref="B157:C157" si="197">B66</f>
        <v>MTBE</v>
      </c>
      <c r="C157" s="65">
        <f t="shared" si="197"/>
        <v>7.1</v>
      </c>
      <c r="D157" s="334" t="e">
        <f t="shared" si="9"/>
        <v>#VALUE!</v>
      </c>
      <c r="E157" s="335" t="e">
        <f t="shared" ref="E157:K157" si="198">E66/$D66</f>
        <v>#VALUE!</v>
      </c>
      <c r="F157" s="335" t="e">
        <f t="shared" si="198"/>
        <v>#VALUE!</v>
      </c>
      <c r="G157" s="335" t="e">
        <f t="shared" si="198"/>
        <v>#VALUE!</v>
      </c>
      <c r="H157" s="335" t="e">
        <f t="shared" si="11"/>
        <v>#VALUE!</v>
      </c>
      <c r="I157" s="335" t="e">
        <f t="shared" si="198"/>
        <v>#VALUE!</v>
      </c>
      <c r="J157" s="335" t="str">
        <f t="shared" si="12"/>
        <v/>
      </c>
      <c r="K157" s="335" t="e">
        <f t="shared" si="198"/>
        <v>#VALUE!</v>
      </c>
      <c r="L157" s="334" t="e">
        <f t="shared" si="13"/>
        <v>#VALUE!</v>
      </c>
      <c r="M157" s="335" t="e">
        <f t="shared" ref="M157:S157" si="199">M66/$L66</f>
        <v>#VALUE!</v>
      </c>
      <c r="N157" s="335" t="e">
        <f t="shared" si="199"/>
        <v>#VALUE!</v>
      </c>
      <c r="O157" s="335" t="e">
        <f t="shared" si="199"/>
        <v>#VALUE!</v>
      </c>
      <c r="P157" s="335" t="e">
        <f t="shared" si="15"/>
        <v>#VALUE!</v>
      </c>
      <c r="Q157" s="335" t="e">
        <f t="shared" si="199"/>
        <v>#VALUE!</v>
      </c>
      <c r="R157" s="335" t="str">
        <f t="shared" si="19"/>
        <v/>
      </c>
      <c r="S157" s="335" t="e">
        <f t="shared" si="199"/>
        <v>#VALUE!</v>
      </c>
    </row>
    <row r="158" spans="1:19" x14ac:dyDescent="0.2">
      <c r="A158" s="64" t="str">
        <f>IF('1b. Kons. jord'!C67&gt;0,"x","")</f>
        <v/>
      </c>
      <c r="B158" s="65" t="str">
        <f t="shared" ref="B158:C158" si="200">B67</f>
        <v>Tetraetylbly</v>
      </c>
      <c r="C158" s="65">
        <f t="shared" si="200"/>
        <v>9.9999999999999995E-8</v>
      </c>
      <c r="D158" s="334" t="e">
        <f t="shared" si="9"/>
        <v>#VALUE!</v>
      </c>
      <c r="E158" s="335" t="e">
        <f t="shared" ref="E158:K158" si="201">E67/$D67</f>
        <v>#VALUE!</v>
      </c>
      <c r="F158" s="335" t="e">
        <f t="shared" si="201"/>
        <v>#VALUE!</v>
      </c>
      <c r="G158" s="335" t="e">
        <f t="shared" si="201"/>
        <v>#VALUE!</v>
      </c>
      <c r="H158" s="335" t="e">
        <f t="shared" si="11"/>
        <v>#VALUE!</v>
      </c>
      <c r="I158" s="335" t="e">
        <f t="shared" si="201"/>
        <v>#VALUE!</v>
      </c>
      <c r="J158" s="335" t="str">
        <f t="shared" si="12"/>
        <v/>
      </c>
      <c r="K158" s="335" t="e">
        <f t="shared" si="201"/>
        <v>#VALUE!</v>
      </c>
      <c r="L158" s="334" t="e">
        <f t="shared" si="13"/>
        <v>#VALUE!</v>
      </c>
      <c r="M158" s="335" t="e">
        <f t="shared" ref="M158:S158" si="202">M67/$L67</f>
        <v>#VALUE!</v>
      </c>
      <c r="N158" s="335" t="e">
        <f t="shared" si="202"/>
        <v>#VALUE!</v>
      </c>
      <c r="O158" s="335" t="e">
        <f t="shared" si="202"/>
        <v>#VALUE!</v>
      </c>
      <c r="P158" s="335" t="e">
        <f t="shared" si="15"/>
        <v>#VALUE!</v>
      </c>
      <c r="Q158" s="335" t="e">
        <f t="shared" si="202"/>
        <v>#VALUE!</v>
      </c>
      <c r="R158" s="335" t="str">
        <f t="shared" si="19"/>
        <v/>
      </c>
      <c r="S158" s="335" t="e">
        <f t="shared" si="202"/>
        <v>#VALUE!</v>
      </c>
    </row>
    <row r="159" spans="1:19" x14ac:dyDescent="0.2">
      <c r="A159" s="64" t="str">
        <f>IF('1b. Kons. jord'!C68&gt;0,"x","")</f>
        <v/>
      </c>
      <c r="B159" s="65" t="str">
        <f t="shared" ref="B159:C159" si="203">B68</f>
        <v>PBDE-99</v>
      </c>
      <c r="C159" s="65">
        <f t="shared" si="203"/>
        <v>1.3999999999999998E-7</v>
      </c>
      <c r="D159" s="334" t="e">
        <f t="shared" si="9"/>
        <v>#VALUE!</v>
      </c>
      <c r="E159" s="335" t="e">
        <f t="shared" ref="E159:K159" si="204">E68/$D68</f>
        <v>#VALUE!</v>
      </c>
      <c r="F159" s="335" t="e">
        <f t="shared" si="204"/>
        <v>#VALUE!</v>
      </c>
      <c r="G159" s="335" t="e">
        <f t="shared" si="204"/>
        <v>#VALUE!</v>
      </c>
      <c r="H159" s="335" t="e">
        <f t="shared" si="11"/>
        <v>#VALUE!</v>
      </c>
      <c r="I159" s="335" t="e">
        <f t="shared" si="204"/>
        <v>#VALUE!</v>
      </c>
      <c r="J159" s="335" t="str">
        <f t="shared" si="12"/>
        <v/>
      </c>
      <c r="K159" s="335" t="e">
        <f t="shared" si="204"/>
        <v>#VALUE!</v>
      </c>
      <c r="L159" s="334" t="e">
        <f t="shared" si="13"/>
        <v>#VALUE!</v>
      </c>
      <c r="M159" s="335" t="e">
        <f t="shared" ref="M159:S159" si="205">M68/$L68</f>
        <v>#VALUE!</v>
      </c>
      <c r="N159" s="335" t="e">
        <f t="shared" si="205"/>
        <v>#VALUE!</v>
      </c>
      <c r="O159" s="335" t="e">
        <f t="shared" si="205"/>
        <v>#VALUE!</v>
      </c>
      <c r="P159" s="335" t="e">
        <f t="shared" si="15"/>
        <v>#VALUE!</v>
      </c>
      <c r="Q159" s="335" t="e">
        <f t="shared" si="205"/>
        <v>#VALUE!</v>
      </c>
      <c r="R159" s="335" t="str">
        <f t="shared" si="19"/>
        <v/>
      </c>
      <c r="S159" s="335" t="e">
        <f t="shared" si="205"/>
        <v>#VALUE!</v>
      </c>
    </row>
    <row r="160" spans="1:19" x14ac:dyDescent="0.2">
      <c r="A160" s="64" t="str">
        <f>IF('1b. Kons. jord'!C69&gt;0,"x","")</f>
        <v/>
      </c>
      <c r="B160" s="65" t="str">
        <f t="shared" ref="B160:C160" si="206">B69</f>
        <v>PBDE-154</v>
      </c>
      <c r="C160" s="65">
        <f t="shared" si="206"/>
        <v>1.3999999999999998E-7</v>
      </c>
      <c r="D160" s="334" t="e">
        <f t="shared" ref="D160:D177" si="207">SUM(E160:K160)</f>
        <v>#VALUE!</v>
      </c>
      <c r="E160" s="335" t="e">
        <f t="shared" ref="E160:K160" si="208">E69/$D69</f>
        <v>#VALUE!</v>
      </c>
      <c r="F160" s="335" t="e">
        <f t="shared" si="208"/>
        <v>#VALUE!</v>
      </c>
      <c r="G160" s="335" t="e">
        <f t="shared" si="208"/>
        <v>#VALUE!</v>
      </c>
      <c r="H160" s="335" t="e">
        <f t="shared" ref="H160:H182" si="209">IF(H69="","",H69/$D69)</f>
        <v>#VALUE!</v>
      </c>
      <c r="I160" s="335" t="e">
        <f t="shared" si="208"/>
        <v>#VALUE!</v>
      </c>
      <c r="J160" s="335" t="str">
        <f t="shared" ref="J160:J182" si="210">IF(J69="","",J69/$D69)</f>
        <v/>
      </c>
      <c r="K160" s="335" t="e">
        <f t="shared" si="208"/>
        <v>#VALUE!</v>
      </c>
      <c r="L160" s="334" t="e">
        <f t="shared" ref="L160:L177" si="211">SUM(M160:S160)</f>
        <v>#VALUE!</v>
      </c>
      <c r="M160" s="335" t="e">
        <f t="shared" ref="M160:S160" si="212">M69/$L69</f>
        <v>#VALUE!</v>
      </c>
      <c r="N160" s="335" t="e">
        <f t="shared" si="212"/>
        <v>#VALUE!</v>
      </c>
      <c r="O160" s="335" t="e">
        <f t="shared" si="212"/>
        <v>#VALUE!</v>
      </c>
      <c r="P160" s="335" t="e">
        <f t="shared" ref="P160:P182" si="213">IF(P69="","",P69/$L69)</f>
        <v>#VALUE!</v>
      </c>
      <c r="Q160" s="335" t="e">
        <f t="shared" si="212"/>
        <v>#VALUE!</v>
      </c>
      <c r="R160" s="335" t="str">
        <f t="shared" si="19"/>
        <v/>
      </c>
      <c r="S160" s="335" t="e">
        <f t="shared" si="212"/>
        <v>#VALUE!</v>
      </c>
    </row>
    <row r="161" spans="1:19" x14ac:dyDescent="0.2">
      <c r="A161" s="64" t="str">
        <f>IF('1b. Kons. jord'!C70&gt;0,"x","")</f>
        <v/>
      </c>
      <c r="B161" s="65" t="str">
        <f t="shared" ref="B161:C161" si="214">B70</f>
        <v>PBDE-209</v>
      </c>
      <c r="C161" s="65">
        <f t="shared" si="214"/>
        <v>20</v>
      </c>
      <c r="D161" s="334" t="e">
        <f t="shared" si="207"/>
        <v>#VALUE!</v>
      </c>
      <c r="E161" s="335" t="e">
        <f t="shared" ref="E161:K161" si="215">E70/$D70</f>
        <v>#VALUE!</v>
      </c>
      <c r="F161" s="335" t="e">
        <f t="shared" si="215"/>
        <v>#VALUE!</v>
      </c>
      <c r="G161" s="335" t="e">
        <f t="shared" si="215"/>
        <v>#VALUE!</v>
      </c>
      <c r="H161" s="335" t="e">
        <f t="shared" si="209"/>
        <v>#VALUE!</v>
      </c>
      <c r="I161" s="335" t="e">
        <f t="shared" si="215"/>
        <v>#VALUE!</v>
      </c>
      <c r="J161" s="335" t="str">
        <f t="shared" si="210"/>
        <v/>
      </c>
      <c r="K161" s="335" t="e">
        <f t="shared" si="215"/>
        <v>#VALUE!</v>
      </c>
      <c r="L161" s="334" t="e">
        <f t="shared" si="211"/>
        <v>#VALUE!</v>
      </c>
      <c r="M161" s="335" t="e">
        <f t="shared" ref="M161:S161" si="216">M70/$L70</f>
        <v>#VALUE!</v>
      </c>
      <c r="N161" s="335" t="e">
        <f t="shared" si="216"/>
        <v>#VALUE!</v>
      </c>
      <c r="O161" s="335" t="e">
        <f t="shared" si="216"/>
        <v>#VALUE!</v>
      </c>
      <c r="P161" s="335" t="e">
        <f t="shared" si="213"/>
        <v>#VALUE!</v>
      </c>
      <c r="Q161" s="335" t="e">
        <f t="shared" si="216"/>
        <v>#VALUE!</v>
      </c>
      <c r="R161" s="335" t="str">
        <f t="shared" ref="R161:R182" si="217">IF(R70="","",R70/$L70)</f>
        <v/>
      </c>
      <c r="S161" s="335" t="e">
        <f t="shared" si="216"/>
        <v>#VALUE!</v>
      </c>
    </row>
    <row r="162" spans="1:19" x14ac:dyDescent="0.2">
      <c r="A162" s="64" t="str">
        <f>IF('1b. Kons. jord'!C71&gt;0,"x","")</f>
        <v/>
      </c>
      <c r="B162" s="65" t="str">
        <f t="shared" ref="B162:C162" si="218">B71</f>
        <v>HBCDD</v>
      </c>
      <c r="C162" s="65">
        <f t="shared" si="218"/>
        <v>0.1</v>
      </c>
      <c r="D162" s="334" t="e">
        <f t="shared" si="207"/>
        <v>#VALUE!</v>
      </c>
      <c r="E162" s="335" t="e">
        <f t="shared" ref="E162:K162" si="219">E71/$D71</f>
        <v>#VALUE!</v>
      </c>
      <c r="F162" s="335" t="e">
        <f t="shared" si="219"/>
        <v>#VALUE!</v>
      </c>
      <c r="G162" s="335" t="e">
        <f t="shared" si="219"/>
        <v>#VALUE!</v>
      </c>
      <c r="H162" s="335" t="e">
        <f t="shared" si="209"/>
        <v>#VALUE!</v>
      </c>
      <c r="I162" s="335" t="e">
        <f t="shared" si="219"/>
        <v>#VALUE!</v>
      </c>
      <c r="J162" s="335" t="str">
        <f t="shared" si="210"/>
        <v/>
      </c>
      <c r="K162" s="335" t="e">
        <f t="shared" si="219"/>
        <v>#VALUE!</v>
      </c>
      <c r="L162" s="334" t="e">
        <f t="shared" si="211"/>
        <v>#VALUE!</v>
      </c>
      <c r="M162" s="335" t="e">
        <f t="shared" ref="M162:S162" si="220">M71/$L71</f>
        <v>#VALUE!</v>
      </c>
      <c r="N162" s="335" t="e">
        <f t="shared" si="220"/>
        <v>#VALUE!</v>
      </c>
      <c r="O162" s="335" t="e">
        <f t="shared" si="220"/>
        <v>#VALUE!</v>
      </c>
      <c r="P162" s="335" t="e">
        <f t="shared" si="213"/>
        <v>#VALUE!</v>
      </c>
      <c r="Q162" s="335" t="e">
        <f t="shared" si="220"/>
        <v>#VALUE!</v>
      </c>
      <c r="R162" s="335" t="str">
        <f t="shared" si="217"/>
        <v/>
      </c>
      <c r="S162" s="335" t="e">
        <f t="shared" si="220"/>
        <v>#VALUE!</v>
      </c>
    </row>
    <row r="163" spans="1:19" x14ac:dyDescent="0.2">
      <c r="A163" s="64" t="str">
        <f>IF('1b. Kons. jord'!C72&gt;0,"x","")</f>
        <v/>
      </c>
      <c r="B163" s="65" t="str">
        <f t="shared" ref="B163:C163" si="221">B72</f>
        <v>Tetrabrombisfenol A</v>
      </c>
      <c r="C163" s="65">
        <f t="shared" si="221"/>
        <v>1</v>
      </c>
      <c r="D163" s="334" t="e">
        <f t="shared" si="207"/>
        <v>#VALUE!</v>
      </c>
      <c r="E163" s="335" t="e">
        <f t="shared" ref="E163:K163" si="222">E72/$D72</f>
        <v>#VALUE!</v>
      </c>
      <c r="F163" s="335" t="e">
        <f t="shared" si="222"/>
        <v>#VALUE!</v>
      </c>
      <c r="G163" s="335" t="e">
        <f t="shared" si="222"/>
        <v>#VALUE!</v>
      </c>
      <c r="H163" s="335" t="e">
        <f t="shared" si="209"/>
        <v>#VALUE!</v>
      </c>
      <c r="I163" s="335" t="e">
        <f t="shared" si="222"/>
        <v>#VALUE!</v>
      </c>
      <c r="J163" s="335" t="str">
        <f t="shared" si="210"/>
        <v/>
      </c>
      <c r="K163" s="335" t="e">
        <f t="shared" si="222"/>
        <v>#VALUE!</v>
      </c>
      <c r="L163" s="334" t="e">
        <f t="shared" si="211"/>
        <v>#VALUE!</v>
      </c>
      <c r="M163" s="335" t="e">
        <f t="shared" ref="M163:S163" si="223">M72/$L72</f>
        <v>#VALUE!</v>
      </c>
      <c r="N163" s="335" t="e">
        <f t="shared" si="223"/>
        <v>#VALUE!</v>
      </c>
      <c r="O163" s="335" t="e">
        <f t="shared" si="223"/>
        <v>#VALUE!</v>
      </c>
      <c r="P163" s="335" t="e">
        <f t="shared" si="213"/>
        <v>#VALUE!</v>
      </c>
      <c r="Q163" s="335" t="e">
        <f t="shared" si="223"/>
        <v>#VALUE!</v>
      </c>
      <c r="R163" s="335" t="str">
        <f t="shared" si="217"/>
        <v/>
      </c>
      <c r="S163" s="335" t="e">
        <f t="shared" si="223"/>
        <v>#VALUE!</v>
      </c>
    </row>
    <row r="164" spans="1:19" x14ac:dyDescent="0.2">
      <c r="A164" s="64" t="str">
        <f>IF('1b. Kons. jord'!C73&gt;0,"x","")</f>
        <v/>
      </c>
      <c r="B164" s="65" t="str">
        <f t="shared" ref="B164:C164" si="224">B73</f>
        <v>Bisfenol A</v>
      </c>
      <c r="C164" s="65">
        <f t="shared" si="224"/>
        <v>1</v>
      </c>
      <c r="D164" s="334" t="e">
        <f t="shared" si="207"/>
        <v>#VALUE!</v>
      </c>
      <c r="E164" s="335" t="e">
        <f t="shared" ref="E164:K164" si="225">E73/$D73</f>
        <v>#VALUE!</v>
      </c>
      <c r="F164" s="335" t="e">
        <f t="shared" si="225"/>
        <v>#VALUE!</v>
      </c>
      <c r="G164" s="335" t="e">
        <f t="shared" si="225"/>
        <v>#VALUE!</v>
      </c>
      <c r="H164" s="335" t="e">
        <f t="shared" si="209"/>
        <v>#VALUE!</v>
      </c>
      <c r="I164" s="335" t="e">
        <f t="shared" si="225"/>
        <v>#VALUE!</v>
      </c>
      <c r="J164" s="335" t="str">
        <f t="shared" si="210"/>
        <v/>
      </c>
      <c r="K164" s="335" t="e">
        <f t="shared" si="225"/>
        <v>#VALUE!</v>
      </c>
      <c r="L164" s="334" t="e">
        <f t="shared" si="211"/>
        <v>#VALUE!</v>
      </c>
      <c r="M164" s="335" t="e">
        <f t="shared" ref="M164:S164" si="226">M73/$L73</f>
        <v>#VALUE!</v>
      </c>
      <c r="N164" s="335" t="e">
        <f t="shared" si="226"/>
        <v>#VALUE!</v>
      </c>
      <c r="O164" s="335" t="e">
        <f t="shared" si="226"/>
        <v>#VALUE!</v>
      </c>
      <c r="P164" s="335" t="e">
        <f t="shared" si="213"/>
        <v>#VALUE!</v>
      </c>
      <c r="Q164" s="335" t="e">
        <f t="shared" si="226"/>
        <v>#VALUE!</v>
      </c>
      <c r="R164" s="335" t="str">
        <f t="shared" si="217"/>
        <v/>
      </c>
      <c r="S164" s="335" t="e">
        <f t="shared" si="226"/>
        <v>#VALUE!</v>
      </c>
    </row>
    <row r="165" spans="1:19" x14ac:dyDescent="0.2">
      <c r="A165" s="64" t="str">
        <f>IF('1b. Kons. jord'!C74&gt;0,"x","")</f>
        <v/>
      </c>
      <c r="B165" s="65" t="str">
        <f t="shared" ref="B165:C165" si="227">B74</f>
        <v>PFOS</v>
      </c>
      <c r="C165" s="65">
        <f t="shared" si="227"/>
        <v>1.86E-6</v>
      </c>
      <c r="D165" s="334" t="e">
        <f t="shared" si="207"/>
        <v>#VALUE!</v>
      </c>
      <c r="E165" s="335" t="e">
        <f t="shared" ref="E165:K165" si="228">E74/$D74</f>
        <v>#VALUE!</v>
      </c>
      <c r="F165" s="335" t="e">
        <f t="shared" si="228"/>
        <v>#VALUE!</v>
      </c>
      <c r="G165" s="335" t="e">
        <f t="shared" si="228"/>
        <v>#VALUE!</v>
      </c>
      <c r="H165" s="335" t="e">
        <f t="shared" si="209"/>
        <v>#VALUE!</v>
      </c>
      <c r="I165" s="335" t="e">
        <f t="shared" si="228"/>
        <v>#VALUE!</v>
      </c>
      <c r="J165" s="335" t="str">
        <f t="shared" si="210"/>
        <v/>
      </c>
      <c r="K165" s="335" t="e">
        <f t="shared" si="228"/>
        <v>#VALUE!</v>
      </c>
      <c r="L165" s="334" t="e">
        <f t="shared" si="211"/>
        <v>#VALUE!</v>
      </c>
      <c r="M165" s="335" t="e">
        <f t="shared" ref="M165:S165" si="229">M74/$L74</f>
        <v>#VALUE!</v>
      </c>
      <c r="N165" s="335" t="e">
        <f t="shared" si="229"/>
        <v>#VALUE!</v>
      </c>
      <c r="O165" s="335" t="e">
        <f t="shared" si="229"/>
        <v>#VALUE!</v>
      </c>
      <c r="P165" s="335" t="e">
        <f t="shared" si="213"/>
        <v>#VALUE!</v>
      </c>
      <c r="Q165" s="335" t="e">
        <f t="shared" si="229"/>
        <v>#VALUE!</v>
      </c>
      <c r="R165" s="335" t="str">
        <f t="shared" si="217"/>
        <v/>
      </c>
      <c r="S165" s="335" t="e">
        <f t="shared" si="229"/>
        <v>#VALUE!</v>
      </c>
    </row>
    <row r="166" spans="1:19" x14ac:dyDescent="0.2">
      <c r="A166" s="64" t="str">
        <f>IF('1b. Kons. jord'!C75&gt;0,"x","")</f>
        <v/>
      </c>
      <c r="B166" s="65" t="str">
        <f t="shared" ref="B166:C166" si="230">B75</f>
        <v>Nonylfenol</v>
      </c>
      <c r="C166" s="65">
        <f t="shared" si="230"/>
        <v>0.05</v>
      </c>
      <c r="D166" s="334" t="e">
        <f t="shared" si="207"/>
        <v>#VALUE!</v>
      </c>
      <c r="E166" s="335" t="e">
        <f t="shared" ref="E166:K166" si="231">E75/$D75</f>
        <v>#VALUE!</v>
      </c>
      <c r="F166" s="335" t="e">
        <f t="shared" si="231"/>
        <v>#VALUE!</v>
      </c>
      <c r="G166" s="335" t="e">
        <f t="shared" si="231"/>
        <v>#VALUE!</v>
      </c>
      <c r="H166" s="335" t="e">
        <f t="shared" si="209"/>
        <v>#VALUE!</v>
      </c>
      <c r="I166" s="335" t="e">
        <f t="shared" si="231"/>
        <v>#VALUE!</v>
      </c>
      <c r="J166" s="335" t="str">
        <f t="shared" si="210"/>
        <v/>
      </c>
      <c r="K166" s="335" t="e">
        <f t="shared" si="231"/>
        <v>#VALUE!</v>
      </c>
      <c r="L166" s="334" t="e">
        <f t="shared" si="211"/>
        <v>#VALUE!</v>
      </c>
      <c r="M166" s="335" t="e">
        <f t="shared" ref="M166:S166" si="232">M75/$L75</f>
        <v>#VALUE!</v>
      </c>
      <c r="N166" s="335" t="e">
        <f t="shared" si="232"/>
        <v>#VALUE!</v>
      </c>
      <c r="O166" s="335" t="e">
        <f t="shared" si="232"/>
        <v>#VALUE!</v>
      </c>
      <c r="P166" s="335" t="e">
        <f t="shared" si="213"/>
        <v>#VALUE!</v>
      </c>
      <c r="Q166" s="335" t="e">
        <f t="shared" si="232"/>
        <v>#VALUE!</v>
      </c>
      <c r="R166" s="335" t="str">
        <f t="shared" si="217"/>
        <v/>
      </c>
      <c r="S166" s="335" t="e">
        <f t="shared" si="232"/>
        <v>#VALUE!</v>
      </c>
    </row>
    <row r="167" spans="1:19" x14ac:dyDescent="0.2">
      <c r="A167" s="64" t="str">
        <f>IF('1b. Kons. jord'!C76&gt;0,"x","")</f>
        <v/>
      </c>
      <c r="B167" s="65" t="str">
        <f t="shared" ref="B167:C167" si="233">B76</f>
        <v>Nonylfenoletoksilat</v>
      </c>
      <c r="C167" s="65">
        <f t="shared" si="233"/>
        <v>0.05</v>
      </c>
      <c r="D167" s="334" t="e">
        <f t="shared" si="207"/>
        <v>#VALUE!</v>
      </c>
      <c r="E167" s="335" t="e">
        <f t="shared" ref="E167:K167" si="234">E76/$D76</f>
        <v>#VALUE!</v>
      </c>
      <c r="F167" s="335" t="e">
        <f t="shared" si="234"/>
        <v>#VALUE!</v>
      </c>
      <c r="G167" s="335" t="e">
        <f t="shared" si="234"/>
        <v>#VALUE!</v>
      </c>
      <c r="H167" s="335" t="e">
        <f t="shared" si="209"/>
        <v>#VALUE!</v>
      </c>
      <c r="I167" s="335" t="e">
        <f t="shared" si="234"/>
        <v>#VALUE!</v>
      </c>
      <c r="J167" s="335" t="str">
        <f t="shared" si="210"/>
        <v/>
      </c>
      <c r="K167" s="335" t="e">
        <f t="shared" si="234"/>
        <v>#VALUE!</v>
      </c>
      <c r="L167" s="334" t="e">
        <f t="shared" si="211"/>
        <v>#VALUE!</v>
      </c>
      <c r="M167" s="335" t="e">
        <f t="shared" ref="M167:S167" si="235">M76/$L76</f>
        <v>#VALUE!</v>
      </c>
      <c r="N167" s="335" t="e">
        <f t="shared" si="235"/>
        <v>#VALUE!</v>
      </c>
      <c r="O167" s="335" t="e">
        <f t="shared" si="235"/>
        <v>#VALUE!</v>
      </c>
      <c r="P167" s="335" t="e">
        <f t="shared" si="213"/>
        <v>#VALUE!</v>
      </c>
      <c r="Q167" s="335" t="e">
        <f t="shared" si="235"/>
        <v>#VALUE!</v>
      </c>
      <c r="R167" s="335" t="str">
        <f t="shared" si="217"/>
        <v/>
      </c>
      <c r="S167" s="335" t="e">
        <f t="shared" si="235"/>
        <v>#VALUE!</v>
      </c>
    </row>
    <row r="168" spans="1:19" x14ac:dyDescent="0.2">
      <c r="A168" s="64" t="str">
        <f>IF('1b. Kons. jord'!C77&gt;0,"x","")</f>
        <v/>
      </c>
      <c r="B168" s="65" t="str">
        <f t="shared" ref="B168:C168" si="236">B77</f>
        <v>Oktylfenol</v>
      </c>
      <c r="C168" s="65">
        <f t="shared" si="236"/>
        <v>6.7000000000000004E-8</v>
      </c>
      <c r="D168" s="334" t="e">
        <f t="shared" si="207"/>
        <v>#VALUE!</v>
      </c>
      <c r="E168" s="335" t="e">
        <f t="shared" ref="E168:K168" si="237">E77/$D77</f>
        <v>#VALUE!</v>
      </c>
      <c r="F168" s="335" t="e">
        <f t="shared" si="237"/>
        <v>#VALUE!</v>
      </c>
      <c r="G168" s="335" t="e">
        <f t="shared" si="237"/>
        <v>#VALUE!</v>
      </c>
      <c r="H168" s="335" t="e">
        <f t="shared" si="209"/>
        <v>#VALUE!</v>
      </c>
      <c r="I168" s="335" t="e">
        <f t="shared" si="237"/>
        <v>#VALUE!</v>
      </c>
      <c r="J168" s="335" t="str">
        <f t="shared" si="210"/>
        <v/>
      </c>
      <c r="K168" s="335" t="e">
        <f t="shared" si="237"/>
        <v>#VALUE!</v>
      </c>
      <c r="L168" s="334" t="e">
        <f t="shared" si="211"/>
        <v>#VALUE!</v>
      </c>
      <c r="M168" s="335" t="e">
        <f t="shared" ref="M168:S168" si="238">M77/$L77</f>
        <v>#VALUE!</v>
      </c>
      <c r="N168" s="335" t="e">
        <f t="shared" si="238"/>
        <v>#VALUE!</v>
      </c>
      <c r="O168" s="335" t="e">
        <f t="shared" si="238"/>
        <v>#VALUE!</v>
      </c>
      <c r="P168" s="335" t="e">
        <f t="shared" si="213"/>
        <v>#VALUE!</v>
      </c>
      <c r="Q168" s="335" t="e">
        <f t="shared" si="238"/>
        <v>#VALUE!</v>
      </c>
      <c r="R168" s="335" t="str">
        <f t="shared" si="217"/>
        <v/>
      </c>
      <c r="S168" s="335" t="e">
        <f t="shared" si="238"/>
        <v>#VALUE!</v>
      </c>
    </row>
    <row r="169" spans="1:19" x14ac:dyDescent="0.2">
      <c r="A169" s="64" t="str">
        <f>IF('1b. Kons. jord'!C78&gt;0,"x","")</f>
        <v/>
      </c>
      <c r="B169" s="65" t="str">
        <f t="shared" ref="B169:C169" si="239">B78</f>
        <v>Oktylfenoletoksilat</v>
      </c>
      <c r="C169" s="65">
        <f t="shared" si="239"/>
        <v>6.7000000000000004E-8</v>
      </c>
      <c r="D169" s="334" t="e">
        <f t="shared" si="207"/>
        <v>#VALUE!</v>
      </c>
      <c r="E169" s="335" t="e">
        <f t="shared" ref="E169:K169" si="240">E78/$D78</f>
        <v>#VALUE!</v>
      </c>
      <c r="F169" s="335" t="e">
        <f t="shared" si="240"/>
        <v>#VALUE!</v>
      </c>
      <c r="G169" s="335" t="e">
        <f t="shared" si="240"/>
        <v>#VALUE!</v>
      </c>
      <c r="H169" s="335" t="e">
        <f t="shared" si="209"/>
        <v>#VALUE!</v>
      </c>
      <c r="I169" s="335" t="e">
        <f t="shared" si="240"/>
        <v>#VALUE!</v>
      </c>
      <c r="J169" s="335" t="str">
        <f t="shared" si="210"/>
        <v/>
      </c>
      <c r="K169" s="335" t="e">
        <f t="shared" si="240"/>
        <v>#VALUE!</v>
      </c>
      <c r="L169" s="334" t="e">
        <f t="shared" si="211"/>
        <v>#VALUE!</v>
      </c>
      <c r="M169" s="335" t="e">
        <f t="shared" ref="M169:S169" si="241">M78/$L78</f>
        <v>#VALUE!</v>
      </c>
      <c r="N169" s="335" t="e">
        <f t="shared" si="241"/>
        <v>#VALUE!</v>
      </c>
      <c r="O169" s="335" t="e">
        <f t="shared" si="241"/>
        <v>#VALUE!</v>
      </c>
      <c r="P169" s="335" t="e">
        <f t="shared" si="213"/>
        <v>#VALUE!</v>
      </c>
      <c r="Q169" s="335" t="e">
        <f t="shared" si="241"/>
        <v>#VALUE!</v>
      </c>
      <c r="R169" s="335" t="str">
        <f t="shared" si="217"/>
        <v/>
      </c>
      <c r="S169" s="335" t="e">
        <f t="shared" si="241"/>
        <v>#VALUE!</v>
      </c>
    </row>
    <row r="170" spans="1:19" x14ac:dyDescent="0.2">
      <c r="A170" s="64" t="str">
        <f>IF('1b. Kons. jord'!C79&gt;0,"x","")</f>
        <v/>
      </c>
      <c r="B170" s="65" t="str">
        <f t="shared" ref="B170:C170" si="242">B79</f>
        <v>TBT-oksid</v>
      </c>
      <c r="C170" s="65">
        <f t="shared" si="242"/>
        <v>2.5000000000000001E-4</v>
      </c>
      <c r="D170" s="334" t="e">
        <f t="shared" si="207"/>
        <v>#VALUE!</v>
      </c>
      <c r="E170" s="335" t="e">
        <f t="shared" ref="E170:K170" si="243">E79/$D79</f>
        <v>#VALUE!</v>
      </c>
      <c r="F170" s="335" t="e">
        <f t="shared" si="243"/>
        <v>#VALUE!</v>
      </c>
      <c r="G170" s="335" t="e">
        <f t="shared" si="243"/>
        <v>#VALUE!</v>
      </c>
      <c r="H170" s="335" t="e">
        <f t="shared" si="209"/>
        <v>#VALUE!</v>
      </c>
      <c r="I170" s="335" t="e">
        <f t="shared" si="243"/>
        <v>#VALUE!</v>
      </c>
      <c r="J170" s="335" t="str">
        <f t="shared" si="210"/>
        <v/>
      </c>
      <c r="K170" s="335" t="e">
        <f t="shared" si="243"/>
        <v>#VALUE!</v>
      </c>
      <c r="L170" s="334" t="e">
        <f t="shared" si="211"/>
        <v>#VALUE!</v>
      </c>
      <c r="M170" s="335" t="e">
        <f t="shared" ref="M170:S170" si="244">M79/$L79</f>
        <v>#VALUE!</v>
      </c>
      <c r="N170" s="335" t="e">
        <f t="shared" si="244"/>
        <v>#VALUE!</v>
      </c>
      <c r="O170" s="335" t="e">
        <f t="shared" si="244"/>
        <v>#VALUE!</v>
      </c>
      <c r="P170" s="335" t="e">
        <f t="shared" si="213"/>
        <v>#VALUE!</v>
      </c>
      <c r="Q170" s="335" t="e">
        <f t="shared" si="244"/>
        <v>#VALUE!</v>
      </c>
      <c r="R170" s="335" t="str">
        <f t="shared" si="217"/>
        <v/>
      </c>
      <c r="S170" s="335" t="e">
        <f t="shared" si="244"/>
        <v>#VALUE!</v>
      </c>
    </row>
    <row r="171" spans="1:19" x14ac:dyDescent="0.2">
      <c r="A171" s="64" t="str">
        <f>IF('1b. Kons. jord'!C80&gt;0,"x","")</f>
        <v/>
      </c>
      <c r="B171" s="65" t="str">
        <f t="shared" ref="B171:C171" si="245">B80</f>
        <v>Trifenyltinnklorid</v>
      </c>
      <c r="C171" s="65">
        <f t="shared" si="245"/>
        <v>2.5000000000000001E-4</v>
      </c>
      <c r="D171" s="334" t="e">
        <f t="shared" si="207"/>
        <v>#VALUE!</v>
      </c>
      <c r="E171" s="335" t="e">
        <f t="shared" ref="E171:K171" si="246">E80/$D80</f>
        <v>#VALUE!</v>
      </c>
      <c r="F171" s="335" t="e">
        <f t="shared" si="246"/>
        <v>#VALUE!</v>
      </c>
      <c r="G171" s="335" t="e">
        <f t="shared" si="246"/>
        <v>#VALUE!</v>
      </c>
      <c r="H171" s="335" t="e">
        <f t="shared" si="209"/>
        <v>#VALUE!</v>
      </c>
      <c r="I171" s="335" t="e">
        <f t="shared" si="246"/>
        <v>#VALUE!</v>
      </c>
      <c r="J171" s="335" t="str">
        <f t="shared" si="210"/>
        <v/>
      </c>
      <c r="K171" s="335" t="e">
        <f t="shared" si="246"/>
        <v>#VALUE!</v>
      </c>
      <c r="L171" s="334" t="e">
        <f t="shared" si="211"/>
        <v>#VALUE!</v>
      </c>
      <c r="M171" s="335" t="e">
        <f t="shared" ref="M171:S171" si="247">M80/$L80</f>
        <v>#VALUE!</v>
      </c>
      <c r="N171" s="335" t="e">
        <f t="shared" si="247"/>
        <v>#VALUE!</v>
      </c>
      <c r="O171" s="335" t="e">
        <f t="shared" si="247"/>
        <v>#VALUE!</v>
      </c>
      <c r="P171" s="335" t="e">
        <f t="shared" si="213"/>
        <v>#VALUE!</v>
      </c>
      <c r="Q171" s="335" t="e">
        <f t="shared" si="247"/>
        <v>#VALUE!</v>
      </c>
      <c r="R171" s="335" t="str">
        <f t="shared" si="217"/>
        <v/>
      </c>
      <c r="S171" s="335" t="e">
        <f t="shared" si="247"/>
        <v>#VALUE!</v>
      </c>
    </row>
    <row r="172" spans="1:19" x14ac:dyDescent="0.2">
      <c r="A172" s="64" t="str">
        <f>IF('1b. Kons. jord'!C81&gt;0,"x","")</f>
        <v/>
      </c>
      <c r="B172" s="65" t="str">
        <f t="shared" ref="B172:C172" si="248">B81</f>
        <v>Di(2-etylheksyl)ftalat</v>
      </c>
      <c r="C172" s="65">
        <f t="shared" si="248"/>
        <v>4.8000000000000001E-2</v>
      </c>
      <c r="D172" s="334" t="e">
        <f t="shared" si="207"/>
        <v>#VALUE!</v>
      </c>
      <c r="E172" s="335" t="e">
        <f t="shared" ref="E172:K172" si="249">E81/$D81</f>
        <v>#VALUE!</v>
      </c>
      <c r="F172" s="335" t="e">
        <f t="shared" si="249"/>
        <v>#VALUE!</v>
      </c>
      <c r="G172" s="335" t="e">
        <f t="shared" si="249"/>
        <v>#VALUE!</v>
      </c>
      <c r="H172" s="335" t="e">
        <f t="shared" si="209"/>
        <v>#VALUE!</v>
      </c>
      <c r="I172" s="335" t="e">
        <f t="shared" si="249"/>
        <v>#VALUE!</v>
      </c>
      <c r="J172" s="335" t="str">
        <f t="shared" si="210"/>
        <v/>
      </c>
      <c r="K172" s="335" t="e">
        <f t="shared" si="249"/>
        <v>#VALUE!</v>
      </c>
      <c r="L172" s="334" t="e">
        <f t="shared" si="211"/>
        <v>#VALUE!</v>
      </c>
      <c r="M172" s="335" t="e">
        <f t="shared" ref="M172:S172" si="250">M81/$L81</f>
        <v>#VALUE!</v>
      </c>
      <c r="N172" s="335" t="e">
        <f t="shared" si="250"/>
        <v>#VALUE!</v>
      </c>
      <c r="O172" s="335" t="e">
        <f t="shared" si="250"/>
        <v>#VALUE!</v>
      </c>
      <c r="P172" s="335" t="e">
        <f t="shared" si="213"/>
        <v>#VALUE!</v>
      </c>
      <c r="Q172" s="335" t="e">
        <f t="shared" si="250"/>
        <v>#VALUE!</v>
      </c>
      <c r="R172" s="335" t="str">
        <f t="shared" si="217"/>
        <v/>
      </c>
      <c r="S172" s="335" t="e">
        <f t="shared" si="250"/>
        <v>#VALUE!</v>
      </c>
    </row>
    <row r="173" spans="1:19" x14ac:dyDescent="0.2">
      <c r="A173" s="64" t="str">
        <f>IF('1b. Kons. jord'!C82&gt;0,"x","")</f>
        <v/>
      </c>
      <c r="B173" s="65" t="str">
        <f t="shared" ref="B173:C173" si="251">B82</f>
        <v>Mellomkjedete kl. paraf.</v>
      </c>
      <c r="C173" s="65">
        <f t="shared" si="251"/>
        <v>4.0000000000000001E-3</v>
      </c>
      <c r="D173" s="334" t="e">
        <f t="shared" si="207"/>
        <v>#VALUE!</v>
      </c>
      <c r="E173" s="335" t="e">
        <f t="shared" ref="E173:K173" si="252">E82/$D82</f>
        <v>#VALUE!</v>
      </c>
      <c r="F173" s="335" t="e">
        <f t="shared" si="252"/>
        <v>#VALUE!</v>
      </c>
      <c r="G173" s="335" t="e">
        <f t="shared" si="252"/>
        <v>#VALUE!</v>
      </c>
      <c r="H173" s="335" t="e">
        <f t="shared" si="209"/>
        <v>#VALUE!</v>
      </c>
      <c r="I173" s="335" t="e">
        <f t="shared" si="252"/>
        <v>#VALUE!</v>
      </c>
      <c r="J173" s="335" t="str">
        <f t="shared" si="210"/>
        <v/>
      </c>
      <c r="K173" s="335" t="e">
        <f t="shared" si="252"/>
        <v>#VALUE!</v>
      </c>
      <c r="L173" s="334" t="e">
        <f t="shared" si="211"/>
        <v>#VALUE!</v>
      </c>
      <c r="M173" s="335" t="e">
        <f t="shared" ref="M173:S173" si="253">M82/$L82</f>
        <v>#VALUE!</v>
      </c>
      <c r="N173" s="335" t="e">
        <f t="shared" si="253"/>
        <v>#VALUE!</v>
      </c>
      <c r="O173" s="335" t="e">
        <f t="shared" si="253"/>
        <v>#VALUE!</v>
      </c>
      <c r="P173" s="335" t="e">
        <f t="shared" si="213"/>
        <v>#VALUE!</v>
      </c>
      <c r="Q173" s="335" t="e">
        <f t="shared" si="253"/>
        <v>#VALUE!</v>
      </c>
      <c r="R173" s="335" t="str">
        <f t="shared" si="217"/>
        <v/>
      </c>
      <c r="S173" s="335" t="e">
        <f t="shared" si="253"/>
        <v>#VALUE!</v>
      </c>
    </row>
    <row r="174" spans="1:19" x14ac:dyDescent="0.2">
      <c r="A174" s="64" t="str">
        <f>IF('1b. Kons. jord'!C83&gt;0,"x","")</f>
        <v/>
      </c>
      <c r="B174" s="65" t="str">
        <f t="shared" ref="B174:C174" si="254">B83</f>
        <v>Kortkjedete kl. paraf.</v>
      </c>
      <c r="C174" s="65">
        <f t="shared" si="254"/>
        <v>0.1</v>
      </c>
      <c r="D174" s="334" t="e">
        <f t="shared" si="207"/>
        <v>#VALUE!</v>
      </c>
      <c r="E174" s="335" t="e">
        <f t="shared" ref="E174:K174" si="255">E83/$D83</f>
        <v>#VALUE!</v>
      </c>
      <c r="F174" s="335" t="e">
        <f t="shared" si="255"/>
        <v>#VALUE!</v>
      </c>
      <c r="G174" s="335" t="e">
        <f t="shared" si="255"/>
        <v>#VALUE!</v>
      </c>
      <c r="H174" s="335" t="e">
        <f t="shared" si="209"/>
        <v>#VALUE!</v>
      </c>
      <c r="I174" s="335" t="e">
        <f t="shared" si="255"/>
        <v>#VALUE!</v>
      </c>
      <c r="J174" s="335" t="str">
        <f t="shared" si="210"/>
        <v/>
      </c>
      <c r="K174" s="335" t="e">
        <f t="shared" si="255"/>
        <v>#VALUE!</v>
      </c>
      <c r="L174" s="334" t="e">
        <f t="shared" si="211"/>
        <v>#VALUE!</v>
      </c>
      <c r="M174" s="335" t="e">
        <f t="shared" ref="M174:S174" si="256">M83/$L83</f>
        <v>#VALUE!</v>
      </c>
      <c r="N174" s="335" t="e">
        <f t="shared" si="256"/>
        <v>#VALUE!</v>
      </c>
      <c r="O174" s="335" t="e">
        <f t="shared" si="256"/>
        <v>#VALUE!</v>
      </c>
      <c r="P174" s="335" t="e">
        <f t="shared" si="213"/>
        <v>#VALUE!</v>
      </c>
      <c r="Q174" s="335" t="e">
        <f t="shared" si="256"/>
        <v>#VALUE!</v>
      </c>
      <c r="R174" s="335" t="str">
        <f t="shared" si="217"/>
        <v/>
      </c>
      <c r="S174" s="335" t="e">
        <f t="shared" si="256"/>
        <v>#VALUE!</v>
      </c>
    </row>
    <row r="175" spans="1:19" x14ac:dyDescent="0.2">
      <c r="A175" s="64" t="str">
        <f>IF('1b. Kons. jord'!C84&gt;0,"x","")</f>
        <v/>
      </c>
      <c r="B175" s="65" t="str">
        <f t="shared" ref="B175:C175" si="257">B84</f>
        <v>Polyklorerte naftalener</v>
      </c>
      <c r="C175" s="65">
        <f t="shared" si="257"/>
        <v>0.08</v>
      </c>
      <c r="D175" s="334" t="e">
        <f t="shared" si="207"/>
        <v>#VALUE!</v>
      </c>
      <c r="E175" s="335" t="e">
        <f t="shared" ref="E175:K175" si="258">E84/$D84</f>
        <v>#VALUE!</v>
      </c>
      <c r="F175" s="335" t="e">
        <f t="shared" si="258"/>
        <v>#VALUE!</v>
      </c>
      <c r="G175" s="335" t="e">
        <f t="shared" si="258"/>
        <v>#VALUE!</v>
      </c>
      <c r="H175" s="335" t="e">
        <f t="shared" si="209"/>
        <v>#VALUE!</v>
      </c>
      <c r="I175" s="335" t="e">
        <f t="shared" si="258"/>
        <v>#VALUE!</v>
      </c>
      <c r="J175" s="335" t="str">
        <f t="shared" si="210"/>
        <v/>
      </c>
      <c r="K175" s="335" t="e">
        <f t="shared" si="258"/>
        <v>#VALUE!</v>
      </c>
      <c r="L175" s="334" t="e">
        <f t="shared" si="211"/>
        <v>#VALUE!</v>
      </c>
      <c r="M175" s="335" t="e">
        <f t="shared" ref="M175:S176" si="259">M84/$L84</f>
        <v>#VALUE!</v>
      </c>
      <c r="N175" s="335" t="e">
        <f t="shared" si="259"/>
        <v>#VALUE!</v>
      </c>
      <c r="O175" s="335" t="e">
        <f t="shared" si="259"/>
        <v>#VALUE!</v>
      </c>
      <c r="P175" s="335" t="e">
        <f t="shared" si="213"/>
        <v>#VALUE!</v>
      </c>
      <c r="Q175" s="335" t="e">
        <f t="shared" si="259"/>
        <v>#VALUE!</v>
      </c>
      <c r="R175" s="335" t="str">
        <f t="shared" si="217"/>
        <v/>
      </c>
      <c r="S175" s="335" t="e">
        <f t="shared" si="259"/>
        <v>#VALUE!</v>
      </c>
    </row>
    <row r="176" spans="1:19" x14ac:dyDescent="0.2">
      <c r="A176" s="64" t="str">
        <f>IF('1b. Kons. jord'!C85&gt;0,"x","")</f>
        <v/>
      </c>
      <c r="B176" s="65" t="str">
        <f t="shared" ref="B176:C176" si="260">B85</f>
        <v>Trikresylfosfat</v>
      </c>
      <c r="C176" s="65">
        <f t="shared" si="260"/>
        <v>0.05</v>
      </c>
      <c r="D176" s="334" t="e">
        <f t="shared" si="207"/>
        <v>#VALUE!</v>
      </c>
      <c r="E176" s="335" t="e">
        <f t="shared" ref="E176:K176" si="261">E85/$D85</f>
        <v>#VALUE!</v>
      </c>
      <c r="F176" s="335" t="e">
        <f t="shared" si="261"/>
        <v>#VALUE!</v>
      </c>
      <c r="G176" s="335" t="e">
        <f t="shared" si="261"/>
        <v>#VALUE!</v>
      </c>
      <c r="H176" s="335" t="e">
        <f t="shared" si="209"/>
        <v>#VALUE!</v>
      </c>
      <c r="I176" s="335" t="e">
        <f t="shared" si="261"/>
        <v>#VALUE!</v>
      </c>
      <c r="J176" s="335" t="str">
        <f t="shared" si="210"/>
        <v/>
      </c>
      <c r="K176" s="335" t="e">
        <f t="shared" si="261"/>
        <v>#VALUE!</v>
      </c>
      <c r="L176" s="334" t="e">
        <f t="shared" ref="L176" si="262">SUM(M176:S176)</f>
        <v>#VALUE!</v>
      </c>
      <c r="M176" s="335" t="e">
        <f t="shared" si="259"/>
        <v>#VALUE!</v>
      </c>
      <c r="N176" s="335" t="e">
        <f t="shared" si="259"/>
        <v>#VALUE!</v>
      </c>
      <c r="O176" s="335" t="e">
        <f t="shared" si="259"/>
        <v>#VALUE!</v>
      </c>
      <c r="P176" s="335" t="e">
        <f t="shared" si="213"/>
        <v>#VALUE!</v>
      </c>
      <c r="Q176" s="335" t="e">
        <f t="shared" si="259"/>
        <v>#VALUE!</v>
      </c>
      <c r="R176" s="335" t="str">
        <f t="shared" si="217"/>
        <v/>
      </c>
      <c r="S176" s="335" t="e">
        <f t="shared" si="259"/>
        <v>#VALUE!</v>
      </c>
    </row>
    <row r="177" spans="1:19" x14ac:dyDescent="0.2">
      <c r="A177" s="64" t="str">
        <f>IF('1b. Kons. jord'!C86&gt;0,"x","")</f>
        <v/>
      </c>
      <c r="B177" s="65" t="str">
        <f t="shared" ref="B177:C177" si="263">B86</f>
        <v>Dioksin (TCDD-ekv.)</v>
      </c>
      <c r="C177" s="65">
        <f t="shared" si="263"/>
        <v>2.0000000000000001E-9</v>
      </c>
      <c r="D177" s="334" t="e">
        <f t="shared" si="207"/>
        <v>#VALUE!</v>
      </c>
      <c r="E177" s="335" t="e">
        <f t="shared" ref="E177:K177" si="264">E86/$D86</f>
        <v>#VALUE!</v>
      </c>
      <c r="F177" s="335" t="e">
        <f t="shared" si="264"/>
        <v>#VALUE!</v>
      </c>
      <c r="G177" s="335" t="e">
        <f t="shared" si="264"/>
        <v>#VALUE!</v>
      </c>
      <c r="H177" s="335" t="e">
        <f t="shared" si="209"/>
        <v>#VALUE!</v>
      </c>
      <c r="I177" s="335" t="e">
        <f t="shared" si="264"/>
        <v>#VALUE!</v>
      </c>
      <c r="J177" s="335" t="str">
        <f t="shared" si="210"/>
        <v/>
      </c>
      <c r="K177" s="335" t="e">
        <f t="shared" si="264"/>
        <v>#VALUE!</v>
      </c>
      <c r="L177" s="334" t="e">
        <f t="shared" si="211"/>
        <v>#VALUE!</v>
      </c>
      <c r="M177" s="335" t="e">
        <f t="shared" ref="M177:S177" si="265">M86/$L86</f>
        <v>#VALUE!</v>
      </c>
      <c r="N177" s="335" t="e">
        <f t="shared" si="265"/>
        <v>#VALUE!</v>
      </c>
      <c r="O177" s="335" t="e">
        <f t="shared" si="265"/>
        <v>#VALUE!</v>
      </c>
      <c r="P177" s="335" t="e">
        <f t="shared" si="213"/>
        <v>#VALUE!</v>
      </c>
      <c r="Q177" s="335" t="e">
        <f t="shared" si="265"/>
        <v>#VALUE!</v>
      </c>
      <c r="R177" s="335" t="str">
        <f t="shared" si="217"/>
        <v/>
      </c>
      <c r="S177" s="335" t="e">
        <f t="shared" si="265"/>
        <v>#VALUE!</v>
      </c>
    </row>
    <row r="178" spans="1:19" x14ac:dyDescent="0.2">
      <c r="A178" s="64" t="str">
        <f>IF('1b. Kons. jord'!C87&gt;0,"x","")</f>
        <v/>
      </c>
      <c r="B178" s="65" t="str">
        <f t="shared" ref="B178:C178" si="266">B87</f>
        <v>-</v>
      </c>
      <c r="C178" s="65" t="str">
        <f t="shared" si="266"/>
        <v/>
      </c>
      <c r="D178" s="334" t="e">
        <f t="shared" ref="D178" si="267">SUM(E178:K178)</f>
        <v>#VALUE!</v>
      </c>
      <c r="E178" s="335" t="e">
        <f t="shared" ref="E178:G178" si="268">E87/$D87</f>
        <v>#VALUE!</v>
      </c>
      <c r="F178" s="335" t="e">
        <f t="shared" si="268"/>
        <v>#VALUE!</v>
      </c>
      <c r="G178" s="335" t="e">
        <f t="shared" si="268"/>
        <v>#VALUE!</v>
      </c>
      <c r="H178" s="335" t="e">
        <f t="shared" si="209"/>
        <v>#VALUE!</v>
      </c>
      <c r="I178" s="335" t="e">
        <f t="shared" ref="I178" si="269">I87/$D87</f>
        <v>#VALUE!</v>
      </c>
      <c r="J178" s="335" t="str">
        <f t="shared" si="210"/>
        <v/>
      </c>
      <c r="K178" s="335" t="e">
        <f t="shared" ref="K178" si="270">K87/$D87</f>
        <v>#VALUE!</v>
      </c>
      <c r="L178" s="334" t="e">
        <f t="shared" ref="L178" si="271">SUM(M178:S178)</f>
        <v>#VALUE!</v>
      </c>
      <c r="M178" s="335" t="e">
        <f t="shared" ref="M178:O178" si="272">M87/$L87</f>
        <v>#VALUE!</v>
      </c>
      <c r="N178" s="335" t="e">
        <f t="shared" si="272"/>
        <v>#VALUE!</v>
      </c>
      <c r="O178" s="335" t="e">
        <f t="shared" si="272"/>
        <v>#VALUE!</v>
      </c>
      <c r="P178" s="335" t="e">
        <f t="shared" si="213"/>
        <v>#VALUE!</v>
      </c>
      <c r="Q178" s="335" t="e">
        <f t="shared" ref="Q178" si="273">Q87/$L87</f>
        <v>#VALUE!</v>
      </c>
      <c r="R178" s="335" t="str">
        <f t="shared" si="217"/>
        <v/>
      </c>
      <c r="S178" s="335" t="e">
        <f t="shared" ref="S178" si="274">S87/$L87</f>
        <v>#VALUE!</v>
      </c>
    </row>
    <row r="179" spans="1:19" x14ac:dyDescent="0.2">
      <c r="A179" s="64" t="str">
        <f>IF('1b. Kons. jord'!C88&gt;0,"x","")</f>
        <v/>
      </c>
      <c r="B179" s="65" t="str">
        <f t="shared" ref="B179:C179" si="275">B88</f>
        <v>-</v>
      </c>
      <c r="C179" s="65" t="str">
        <f t="shared" si="275"/>
        <v/>
      </c>
      <c r="D179" s="334" t="e">
        <f t="shared" ref="D179:D182" si="276">SUM(E179:K179)</f>
        <v>#VALUE!</v>
      </c>
      <c r="E179" s="335" t="e">
        <f t="shared" ref="E179:G179" si="277">E88/$D88</f>
        <v>#VALUE!</v>
      </c>
      <c r="F179" s="335" t="e">
        <f t="shared" si="277"/>
        <v>#VALUE!</v>
      </c>
      <c r="G179" s="335" t="e">
        <f t="shared" si="277"/>
        <v>#VALUE!</v>
      </c>
      <c r="H179" s="335" t="e">
        <f t="shared" si="209"/>
        <v>#VALUE!</v>
      </c>
      <c r="I179" s="335" t="e">
        <f t="shared" ref="I179" si="278">I88/$D88</f>
        <v>#VALUE!</v>
      </c>
      <c r="J179" s="335" t="str">
        <f t="shared" si="210"/>
        <v/>
      </c>
      <c r="K179" s="335" t="e">
        <f t="shared" ref="K179" si="279">K88/$D88</f>
        <v>#VALUE!</v>
      </c>
      <c r="L179" s="334" t="e">
        <f t="shared" ref="L179:L182" si="280">SUM(M179:S179)</f>
        <v>#VALUE!</v>
      </c>
      <c r="M179" s="335" t="e">
        <f t="shared" ref="M179:O179" si="281">M88/$L88</f>
        <v>#VALUE!</v>
      </c>
      <c r="N179" s="335" t="e">
        <f t="shared" si="281"/>
        <v>#VALUE!</v>
      </c>
      <c r="O179" s="335" t="e">
        <f t="shared" si="281"/>
        <v>#VALUE!</v>
      </c>
      <c r="P179" s="335" t="e">
        <f t="shared" si="213"/>
        <v>#VALUE!</v>
      </c>
      <c r="Q179" s="335" t="e">
        <f t="shared" ref="Q179" si="282">Q88/$L88</f>
        <v>#VALUE!</v>
      </c>
      <c r="R179" s="335" t="str">
        <f t="shared" si="217"/>
        <v/>
      </c>
      <c r="S179" s="335" t="e">
        <f t="shared" ref="S179" si="283">S88/$L88</f>
        <v>#VALUE!</v>
      </c>
    </row>
    <row r="180" spans="1:19" x14ac:dyDescent="0.2">
      <c r="A180" s="64" t="str">
        <f>IF('1b. Kons. jord'!C89&gt;0,"x","")</f>
        <v/>
      </c>
      <c r="B180" s="65" t="str">
        <f t="shared" ref="B180:C180" si="284">B89</f>
        <v>-</v>
      </c>
      <c r="C180" s="65" t="str">
        <f t="shared" si="284"/>
        <v/>
      </c>
      <c r="D180" s="334" t="e">
        <f t="shared" si="276"/>
        <v>#VALUE!</v>
      </c>
      <c r="E180" s="335" t="e">
        <f t="shared" ref="E180:G180" si="285">E89/$D89</f>
        <v>#VALUE!</v>
      </c>
      <c r="F180" s="335" t="e">
        <f t="shared" si="285"/>
        <v>#VALUE!</v>
      </c>
      <c r="G180" s="335" t="e">
        <f t="shared" si="285"/>
        <v>#VALUE!</v>
      </c>
      <c r="H180" s="335" t="e">
        <f t="shared" si="209"/>
        <v>#VALUE!</v>
      </c>
      <c r="I180" s="335" t="e">
        <f t="shared" ref="I180" si="286">I89/$D89</f>
        <v>#VALUE!</v>
      </c>
      <c r="J180" s="335" t="str">
        <f t="shared" si="210"/>
        <v/>
      </c>
      <c r="K180" s="335" t="e">
        <f t="shared" ref="K180" si="287">K89/$D89</f>
        <v>#VALUE!</v>
      </c>
      <c r="L180" s="334" t="e">
        <f t="shared" si="280"/>
        <v>#VALUE!</v>
      </c>
      <c r="M180" s="335" t="e">
        <f t="shared" ref="M180:O180" si="288">M89/$L89</f>
        <v>#VALUE!</v>
      </c>
      <c r="N180" s="335" t="e">
        <f t="shared" si="288"/>
        <v>#VALUE!</v>
      </c>
      <c r="O180" s="335" t="e">
        <f t="shared" si="288"/>
        <v>#VALUE!</v>
      </c>
      <c r="P180" s="335" t="e">
        <f t="shared" si="213"/>
        <v>#VALUE!</v>
      </c>
      <c r="Q180" s="335" t="e">
        <f t="shared" ref="Q180" si="289">Q89/$L89</f>
        <v>#VALUE!</v>
      </c>
      <c r="R180" s="335" t="str">
        <f t="shared" si="217"/>
        <v/>
      </c>
      <c r="S180" s="335" t="e">
        <f t="shared" ref="S180" si="290">S89/$L89</f>
        <v>#VALUE!</v>
      </c>
    </row>
    <row r="181" spans="1:19" x14ac:dyDescent="0.2">
      <c r="A181" s="64" t="str">
        <f>IF('1b. Kons. jord'!C90&gt;0,"x","")</f>
        <v/>
      </c>
      <c r="B181" s="65" t="str">
        <f t="shared" ref="B181:C181" si="291">B90</f>
        <v>-</v>
      </c>
      <c r="C181" s="65" t="str">
        <f t="shared" si="291"/>
        <v/>
      </c>
      <c r="D181" s="334" t="e">
        <f t="shared" si="276"/>
        <v>#VALUE!</v>
      </c>
      <c r="E181" s="335" t="e">
        <f t="shared" ref="E181:G181" si="292">E90/$D90</f>
        <v>#VALUE!</v>
      </c>
      <c r="F181" s="335" t="e">
        <f t="shared" si="292"/>
        <v>#VALUE!</v>
      </c>
      <c r="G181" s="335" t="e">
        <f t="shared" si="292"/>
        <v>#VALUE!</v>
      </c>
      <c r="H181" s="335" t="e">
        <f t="shared" si="209"/>
        <v>#VALUE!</v>
      </c>
      <c r="I181" s="335" t="e">
        <f t="shared" ref="I181" si="293">I90/$D90</f>
        <v>#VALUE!</v>
      </c>
      <c r="J181" s="335" t="str">
        <f t="shared" si="210"/>
        <v/>
      </c>
      <c r="K181" s="335" t="e">
        <f t="shared" ref="K181" si="294">K90/$D90</f>
        <v>#VALUE!</v>
      </c>
      <c r="L181" s="334" t="e">
        <f t="shared" si="280"/>
        <v>#VALUE!</v>
      </c>
      <c r="M181" s="335" t="e">
        <f t="shared" ref="M181:O181" si="295">M90/$L90</f>
        <v>#VALUE!</v>
      </c>
      <c r="N181" s="335" t="e">
        <f t="shared" si="295"/>
        <v>#VALUE!</v>
      </c>
      <c r="O181" s="335" t="e">
        <f t="shared" si="295"/>
        <v>#VALUE!</v>
      </c>
      <c r="P181" s="335" t="e">
        <f t="shared" si="213"/>
        <v>#VALUE!</v>
      </c>
      <c r="Q181" s="335" t="e">
        <f t="shared" ref="Q181" si="296">Q90/$L90</f>
        <v>#VALUE!</v>
      </c>
      <c r="R181" s="335" t="str">
        <f t="shared" si="217"/>
        <v/>
      </c>
      <c r="S181" s="335" t="e">
        <f t="shared" ref="S181" si="297">S90/$L90</f>
        <v>#VALUE!</v>
      </c>
    </row>
    <row r="182" spans="1:19" x14ac:dyDescent="0.2">
      <c r="A182" s="64" t="str">
        <f>IF('1b. Kons. jord'!C91&gt;0,"x","")</f>
        <v/>
      </c>
      <c r="B182" s="65" t="str">
        <f t="shared" ref="B182:C182" si="298">B91</f>
        <v>-</v>
      </c>
      <c r="C182" s="65" t="str">
        <f t="shared" si="298"/>
        <v/>
      </c>
      <c r="D182" s="334" t="e">
        <f t="shared" si="276"/>
        <v>#VALUE!</v>
      </c>
      <c r="E182" s="335" t="e">
        <f t="shared" ref="E182:G182" si="299">E91/$D91</f>
        <v>#VALUE!</v>
      </c>
      <c r="F182" s="335" t="e">
        <f t="shared" si="299"/>
        <v>#VALUE!</v>
      </c>
      <c r="G182" s="335" t="e">
        <f t="shared" si="299"/>
        <v>#VALUE!</v>
      </c>
      <c r="H182" s="335" t="e">
        <f t="shared" si="209"/>
        <v>#VALUE!</v>
      </c>
      <c r="I182" s="335" t="e">
        <f t="shared" ref="I182" si="300">I91/$D91</f>
        <v>#VALUE!</v>
      </c>
      <c r="J182" s="335" t="str">
        <f t="shared" si="210"/>
        <v/>
      </c>
      <c r="K182" s="335" t="e">
        <f t="shared" ref="K182" si="301">K91/$D91</f>
        <v>#VALUE!</v>
      </c>
      <c r="L182" s="334" t="e">
        <f t="shared" si="280"/>
        <v>#VALUE!</v>
      </c>
      <c r="M182" s="335" t="e">
        <f t="shared" ref="M182:O182" si="302">M91/$L91</f>
        <v>#VALUE!</v>
      </c>
      <c r="N182" s="335" t="e">
        <f t="shared" si="302"/>
        <v>#VALUE!</v>
      </c>
      <c r="O182" s="335" t="e">
        <f t="shared" si="302"/>
        <v>#VALUE!</v>
      </c>
      <c r="P182" s="335" t="e">
        <f t="shared" si="213"/>
        <v>#VALUE!</v>
      </c>
      <c r="Q182" s="335" t="e">
        <f t="shared" ref="Q182" si="303">Q91/$L91</f>
        <v>#VALUE!</v>
      </c>
      <c r="R182" s="335" t="str">
        <f t="shared" si="217"/>
        <v/>
      </c>
      <c r="S182" s="335" t="e">
        <f t="shared" ref="S182" si="304">S91/$L91</f>
        <v>#VALUE!</v>
      </c>
    </row>
  </sheetData>
  <sheetProtection sheet="1" objects="1" scenarios="1" selectLockedCells="1"/>
  <autoFilter ref="A1:A125" xr:uid="{00000000-0009-0000-0000-00000B000000}"/>
  <mergeCells count="4">
    <mergeCell ref="D1:K2"/>
    <mergeCell ref="L1:S2"/>
    <mergeCell ref="D92:K93"/>
    <mergeCell ref="L92:S93"/>
  </mergeCells>
  <conditionalFormatting sqref="B183:C65536 B1:C3">
    <cfRule type="cellIs" dxfId="135" priority="62" stopIfTrue="1" operator="equal">
      <formula>"-"</formula>
    </cfRule>
  </conditionalFormatting>
  <conditionalFormatting sqref="A4:A91">
    <cfRule type="cellIs" dxfId="134" priority="63" stopIfTrue="1" operator="equal">
      <formula>""</formula>
    </cfRule>
  </conditionalFormatting>
  <conditionalFormatting sqref="B4:C72 B95:C182">
    <cfRule type="cellIs" dxfId="133" priority="64" stopIfTrue="1" operator="equal">
      <formula>"-"</formula>
    </cfRule>
    <cfRule type="expression" dxfId="132" priority="65" stopIfTrue="1">
      <formula>$A4="x"</formula>
    </cfRule>
  </conditionalFormatting>
  <conditionalFormatting sqref="D4:K4 D5:E72 G5:G72 K6:K72 I6:I72 I5:K5 D95:K106 D109:K125 D107:E108 G107:K108 D127:K164 D126:E126 G126:K126 D165:E176 G165:K172 G176:K176 G173:G175 I173:K174 I175 K175 F5:F91 J6:J91 H5:H91 D177:K182">
    <cfRule type="expression" dxfId="131" priority="66" stopIfTrue="1">
      <formula>NOT(ISNUMBER(D4))</formula>
    </cfRule>
    <cfRule type="expression" dxfId="130" priority="67" stopIfTrue="1">
      <formula>$A4 ="x"</formula>
    </cfRule>
    <cfRule type="expression" dxfId="129" priority="68" stopIfTrue="1">
      <formula>D4=0</formula>
    </cfRule>
  </conditionalFormatting>
  <conditionalFormatting sqref="Q668:Q1048576">
    <cfRule type="cellIs" dxfId="128" priority="60" operator="equal">
      <formula>0</formula>
    </cfRule>
    <cfRule type="colorScale" priority="61">
      <colorScale>
        <cfvo type="formula" val="&quot;&lt;0&quot;"/>
        <cfvo type="formula" val="&quot;&gt;0&quot;"/>
        <color rgb="FFFFFF00"/>
        <color rgb="FFFF0000"/>
      </colorScale>
    </cfRule>
  </conditionalFormatting>
  <conditionalFormatting sqref="N668:N1048576">
    <cfRule type="cellIs" dxfId="127" priority="59" operator="equal">
      <formula>0</formula>
    </cfRule>
  </conditionalFormatting>
  <conditionalFormatting sqref="M4:S4 M5:M72 O5:O72 S6:S72 Q6:Q72 Q5:S5 N5:N91 R6:R91 P5:P91">
    <cfRule type="expression" dxfId="126" priority="56" stopIfTrue="1">
      <formula>NOT(ISNUMBER(M4))</formula>
    </cfRule>
    <cfRule type="expression" dxfId="125" priority="57" stopIfTrue="1">
      <formula>$A4 ="x"</formula>
    </cfRule>
    <cfRule type="expression" dxfId="124" priority="58" stopIfTrue="1">
      <formula>M4=0</formula>
    </cfRule>
  </conditionalFormatting>
  <conditionalFormatting sqref="M73:M91 O73:O91 S73:S91 Q73:Q91">
    <cfRule type="expression" dxfId="123" priority="35" stopIfTrue="1">
      <formula>NOT(ISNUMBER(M73))</formula>
    </cfRule>
    <cfRule type="expression" dxfId="122" priority="36" stopIfTrue="1">
      <formula>$A73 ="x"</formula>
    </cfRule>
    <cfRule type="expression" dxfId="121" priority="37" stopIfTrue="1">
      <formula>M73=0</formula>
    </cfRule>
  </conditionalFormatting>
  <conditionalFormatting sqref="D73:E91 G73:G91 K73:K91 I73:I91">
    <cfRule type="expression" dxfId="120" priority="41" stopIfTrue="1">
      <formula>NOT(ISNUMBER(D73))</formula>
    </cfRule>
    <cfRule type="expression" dxfId="119" priority="42" stopIfTrue="1">
      <formula>$A73 ="x"</formula>
    </cfRule>
    <cfRule type="expression" dxfId="118" priority="43" stopIfTrue="1">
      <formula>D73=0</formula>
    </cfRule>
  </conditionalFormatting>
  <conditionalFormatting sqref="B92:C94">
    <cfRule type="cellIs" dxfId="117" priority="34" stopIfTrue="1" operator="equal">
      <formula>"-"</formula>
    </cfRule>
  </conditionalFormatting>
  <conditionalFormatting sqref="A95:A182">
    <cfRule type="cellIs" dxfId="116" priority="30" stopIfTrue="1" operator="equal">
      <formula>""</formula>
    </cfRule>
  </conditionalFormatting>
  <conditionalFormatting sqref="L4:L91">
    <cfRule type="expression" dxfId="115" priority="27" stopIfTrue="1">
      <formula>NOT(ISNUMBER(L4))</formula>
    </cfRule>
    <cfRule type="expression" dxfId="114" priority="28" stopIfTrue="1">
      <formula>$A4 ="x"</formula>
    </cfRule>
    <cfRule type="expression" dxfId="113" priority="29" stopIfTrue="1">
      <formula>L4=0</formula>
    </cfRule>
  </conditionalFormatting>
  <conditionalFormatting sqref="F107:F108">
    <cfRule type="expression" dxfId="112" priority="24" stopIfTrue="1">
      <formula>NOT(ISNUMBER(F107))</formula>
    </cfRule>
    <cfRule type="expression" dxfId="111" priority="25" stopIfTrue="1">
      <formula>$A107 ="x"</formula>
    </cfRule>
    <cfRule type="expression" dxfId="110" priority="26" stopIfTrue="1">
      <formula>F107=0</formula>
    </cfRule>
  </conditionalFormatting>
  <conditionalFormatting sqref="F126">
    <cfRule type="expression" dxfId="109" priority="21" stopIfTrue="1">
      <formula>NOT(ISNUMBER(F126))</formula>
    </cfRule>
    <cfRule type="expression" dxfId="108" priority="22" stopIfTrue="1">
      <formula>$A126 ="x"</formula>
    </cfRule>
    <cfRule type="expression" dxfId="107" priority="23" stopIfTrue="1">
      <formula>F126=0</formula>
    </cfRule>
  </conditionalFormatting>
  <conditionalFormatting sqref="F166:F176">
    <cfRule type="expression" dxfId="106" priority="18" stopIfTrue="1">
      <formula>NOT(ISNUMBER(F166))</formula>
    </cfRule>
    <cfRule type="expression" dxfId="105" priority="19" stopIfTrue="1">
      <formula>$A166 ="x"</formula>
    </cfRule>
    <cfRule type="expression" dxfId="104" priority="20" stopIfTrue="1">
      <formula>F166=0</formula>
    </cfRule>
  </conditionalFormatting>
  <conditionalFormatting sqref="H173:H175">
    <cfRule type="expression" dxfId="103" priority="15" stopIfTrue="1">
      <formula>NOT(ISNUMBER(H173))</formula>
    </cfRule>
    <cfRule type="expression" dxfId="102" priority="16" stopIfTrue="1">
      <formula>$A173 ="x"</formula>
    </cfRule>
    <cfRule type="expression" dxfId="101" priority="17" stopIfTrue="1">
      <formula>H173=0</formula>
    </cfRule>
  </conditionalFormatting>
  <conditionalFormatting sqref="J175">
    <cfRule type="expression" dxfId="100" priority="12" stopIfTrue="1">
      <formula>NOT(ISNUMBER(J175))</formula>
    </cfRule>
    <cfRule type="expression" dxfId="99" priority="13" stopIfTrue="1">
      <formula>$A175 ="x"</formula>
    </cfRule>
    <cfRule type="expression" dxfId="98" priority="14" stopIfTrue="1">
      <formula>J175=0</formula>
    </cfRule>
  </conditionalFormatting>
  <conditionalFormatting sqref="L95:S95">
    <cfRule type="expression" dxfId="97" priority="9" stopIfTrue="1">
      <formula>NOT(ISNUMBER(L95))</formula>
    </cfRule>
    <cfRule type="expression" dxfId="96" priority="10" stopIfTrue="1">
      <formula>$A95 ="x"</formula>
    </cfRule>
    <cfRule type="expression" dxfId="95" priority="11" stopIfTrue="1">
      <formula>L95=0</formula>
    </cfRule>
  </conditionalFormatting>
  <conditionalFormatting sqref="L96:S182">
    <cfRule type="expression" dxfId="94" priority="6" stopIfTrue="1">
      <formula>NOT(ISNUMBER(L96))</formula>
    </cfRule>
    <cfRule type="expression" dxfId="93" priority="7" stopIfTrue="1">
      <formula>$A96 ="x"</formula>
    </cfRule>
    <cfRule type="expression" dxfId="92" priority="8" stopIfTrue="1">
      <formula>L96=0</formula>
    </cfRule>
  </conditionalFormatting>
  <conditionalFormatting sqref="B73:C91">
    <cfRule type="cellIs" dxfId="91" priority="4" stopIfTrue="1" operator="equal">
      <formula>"-"</formula>
    </cfRule>
    <cfRule type="expression" dxfId="90" priority="5" stopIfTrue="1">
      <formula>$A73="x"</formula>
    </cfRule>
  </conditionalFormatting>
  <conditionalFormatting sqref="F165">
    <cfRule type="expression" dxfId="89" priority="1" stopIfTrue="1">
      <formula>NOT(ISNUMBER(F165))</formula>
    </cfRule>
    <cfRule type="expression" dxfId="88" priority="2" stopIfTrue="1">
      <formula>$A165 ="x"</formula>
    </cfRule>
    <cfRule type="expression" dxfId="87" priority="3" stopIfTrue="1">
      <formula>F165=0</formula>
    </cfRule>
  </conditionalFormatting>
  <pageMargins left="0.25" right="0.25" top="0.75" bottom="0.75" header="0.3" footer="0.3"/>
  <pageSetup paperSize="9" scale="47" pageOrder="overThenDown" orientation="portrait" horizontalDpi="4294967293" verticalDpi="4294967293" r:id="rId1"/>
  <headerFooter alignWithMargins="0">
    <oddHeader>&amp;CBeregningsverktøy SFT veiledning 99:01 vers.1.0 - Fil: &amp;F - Ark:&amp;A</oddHeader>
    <oddFooter>&amp;L&amp;D&amp;RSide &amp;P av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16A9D-F726-407F-9CFB-523579F25B39}">
  <sheetPr codeName="Ark12">
    <tabColor rgb="FF99CCFF"/>
    <pageSetUpPr fitToPage="1"/>
  </sheetPr>
  <dimension ref="A1:AI182"/>
  <sheetViews>
    <sheetView zoomScaleSheetLayoutView="100" workbookViewId="0">
      <pane xSplit="3" ySplit="3" topLeftCell="D4" activePane="bottomRight" state="frozen"/>
      <selection pane="topRight" activeCell="D1" sqref="D1"/>
      <selection pane="bottomLeft" activeCell="A4" sqref="A4"/>
      <selection pane="bottomRight" activeCell="A4" sqref="A4"/>
    </sheetView>
  </sheetViews>
  <sheetFormatPr defaultColWidth="10.85546875" defaultRowHeight="12.75" x14ac:dyDescent="0.2"/>
  <cols>
    <col min="1" max="1" width="3" style="54" customWidth="1"/>
    <col min="2" max="2" width="20" style="56" bestFit="1" customWidth="1"/>
    <col min="3" max="3" width="20" style="56" customWidth="1"/>
    <col min="4" max="9" width="10.85546875" style="56"/>
    <col min="10" max="10" width="11.5703125" style="56" customWidth="1"/>
    <col min="11" max="16384" width="10.85546875" style="56"/>
  </cols>
  <sheetData>
    <row r="1" spans="1:35" s="55" customFormat="1" ht="15.75" customHeight="1" x14ac:dyDescent="0.2">
      <c r="A1" s="221" t="s">
        <v>153</v>
      </c>
      <c r="B1" s="223"/>
      <c r="C1" s="224"/>
      <c r="D1" s="405" t="s">
        <v>709</v>
      </c>
      <c r="E1" s="406"/>
      <c r="F1" s="406"/>
      <c r="G1" s="406"/>
      <c r="H1" s="406"/>
      <c r="I1" s="406"/>
      <c r="J1" s="406"/>
      <c r="K1" s="407"/>
      <c r="L1" s="405" t="s">
        <v>710</v>
      </c>
      <c r="M1" s="406"/>
      <c r="N1" s="406"/>
      <c r="O1" s="406"/>
      <c r="P1" s="406"/>
      <c r="Q1" s="406"/>
      <c r="R1" s="406"/>
      <c r="S1" s="407"/>
    </row>
    <row r="2" spans="1:35" s="55" customFormat="1" ht="3" customHeight="1" x14ac:dyDescent="0.2">
      <c r="A2" s="221"/>
      <c r="B2" s="225"/>
      <c r="C2" s="226"/>
      <c r="D2" s="408"/>
      <c r="E2" s="409"/>
      <c r="F2" s="409"/>
      <c r="G2" s="409"/>
      <c r="H2" s="409"/>
      <c r="I2" s="409"/>
      <c r="J2" s="409"/>
      <c r="K2" s="410"/>
      <c r="L2" s="408"/>
      <c r="M2" s="409"/>
      <c r="N2" s="409"/>
      <c r="O2" s="409"/>
      <c r="P2" s="409"/>
      <c r="Q2" s="409"/>
      <c r="R2" s="409"/>
      <c r="S2" s="410"/>
    </row>
    <row r="3" spans="1:35" s="118" customFormat="1" ht="52.5" x14ac:dyDescent="0.25">
      <c r="A3" s="222" t="s">
        <v>153</v>
      </c>
      <c r="B3" s="227" t="s">
        <v>107</v>
      </c>
      <c r="C3" s="228" t="s">
        <v>708</v>
      </c>
      <c r="D3" s="217" t="s">
        <v>627</v>
      </c>
      <c r="E3" s="117" t="s">
        <v>620</v>
      </c>
      <c r="F3" s="117" t="s">
        <v>621</v>
      </c>
      <c r="G3" s="117" t="s">
        <v>622</v>
      </c>
      <c r="H3" s="117" t="s">
        <v>623</v>
      </c>
      <c r="I3" s="117" t="s">
        <v>624</v>
      </c>
      <c r="J3" s="117" t="s">
        <v>625</v>
      </c>
      <c r="K3" s="218" t="s">
        <v>626</v>
      </c>
      <c r="L3" s="217" t="s">
        <v>627</v>
      </c>
      <c r="M3" s="117" t="s">
        <v>620</v>
      </c>
      <c r="N3" s="117" t="s">
        <v>757</v>
      </c>
      <c r="O3" s="117" t="s">
        <v>622</v>
      </c>
      <c r="P3" s="117" t="s">
        <v>763</v>
      </c>
      <c r="Q3" s="117" t="s">
        <v>760</v>
      </c>
      <c r="R3" s="117" t="s">
        <v>761</v>
      </c>
      <c r="S3" s="218" t="s">
        <v>764</v>
      </c>
    </row>
    <row r="4" spans="1:35" x14ac:dyDescent="0.2">
      <c r="A4" s="64" t="str">
        <f>IF('1b. Kons. jord'!C4&gt;0,"x","")</f>
        <v/>
      </c>
      <c r="B4" s="229" t="str">
        <f>IF(Stoff!$B2=0,"-",Stoff!$B2)</f>
        <v>Arsen</v>
      </c>
      <c r="C4" s="230">
        <f>IF(Stoff!K2&gt;0,Stoff!K2,"")</f>
        <v>2.9999999999999997E-4</v>
      </c>
      <c r="D4" s="219" t="e">
        <f>SUM(E4:K4)</f>
        <v>#VALUE!</v>
      </c>
      <c r="E4" s="66">
        <f>'1a. Stedsspesifikk'!$D$74*0.000001*'1b. Kons. jord'!$D4*'1a. Stedsspesifikk'!$D$76/'1a. Stedsspesifikk'!$C$139</f>
        <v>0</v>
      </c>
      <c r="F4" s="66">
        <f>'1a. Stedsspesifikk'!$D$86*0.000001*'1b. Kons. jord'!$D4*Stoff!O2*'1a. Stedsspesifikk'!$D$88/'1a. Stedsspesifikk'!$C$139</f>
        <v>0</v>
      </c>
      <c r="G4" s="66">
        <f>'1a. Stedsspesifikk'!$D$93*0.000001*'1b. Kons. jord'!$D4*'1a. Stedsspesifikk'!$D$95*'1a. Stedsspesifikk'!$D$97*'1a. Stedsspesifikk'!$D$99/'1a. Stedsspesifikk'!$C$139</f>
        <v>0</v>
      </c>
      <c r="H4" s="66" t="str">
        <f>IF(Stoff!D2="i.r.","",'Gass transport'!$P2*1000*'1a. Stedsspesifikk'!$D$105*'1a. Stedsspesifikk'!$D$107/'1a. Stedsspesifikk'!$C$139)</f>
        <v/>
      </c>
      <c r="I4" s="66" t="e">
        <f>'Vann transport'!$C2*'1a. Stedsspesifikk'!$D$113*'1a. Stedsspesifikk'!$D$114/'1a. Stedsspesifikk'!$C$139</f>
        <v>#VALUE!</v>
      </c>
      <c r="J4" s="66" t="str">
        <f>IF('Opptak i organismer'!$F2="","",'Opptak i organismer'!$F2*'1a. Stedsspesifikk'!$D$120*'1a. Stedsspesifikk'!$D$122*'1a. Stedsspesifikk'!$D$121/'1a. Stedsspesifikk'!$C$139)</f>
        <v/>
      </c>
      <c r="K4" s="220" t="e">
        <f>'Opptak i organismer'!$K2*'1a. Stedsspesifikk'!$D$130*'1a. Stedsspesifikk'!$D$132*'1a. Stedsspesifikk'!$D$131/'1a. Stedsspesifikk'!$C$139</f>
        <v>#VALUE!</v>
      </c>
      <c r="L4" s="219" t="e">
        <f>SUM(M4:S4)</f>
        <v>#VALUE!</v>
      </c>
      <c r="M4" s="66">
        <f>'1a. Stedsspesifikk'!$D$74*0.000001*'1b. Kons. jord'!$E4*'1a. Stedsspesifikk'!$D$76/'1a. Stedsspesifikk'!$C$139</f>
        <v>0</v>
      </c>
      <c r="N4" s="66">
        <f>'1a. Stedsspesifikk'!$D$86*0.000001*'1b. Kons. jord'!$E4*Stoff!O2*'1a. Stedsspesifikk'!$D$88/'1a. Stedsspesifikk'!$C$139</f>
        <v>0</v>
      </c>
      <c r="O4" s="66">
        <f>'1a. Stedsspesifikk'!$D$93*0.000001*'1b. Kons. jord'!$E4*'1a. Stedsspesifikk'!$D$95*'1a. Stedsspesifikk'!$D$97*'1a. Stedsspesifikk'!$D$99/'1a. Stedsspesifikk'!$C$139</f>
        <v>0</v>
      </c>
      <c r="P4" s="66" t="str">
        <f>IF(Stoff!D2="i.r.","",'Gass transport'!$R2*1000*'1a. Stedsspesifikk'!$D$105*'1a. Stedsspesifikk'!$D$107/'1a. Stedsspesifikk'!$C$139)</f>
        <v/>
      </c>
      <c r="Q4" s="66" t="e">
        <f>'Vann transport'!$E2*'1a. Stedsspesifikk'!$D$113*'1a. Stedsspesifikk'!$D$114/'1a. Stedsspesifikk'!$C$139</f>
        <v>#VALUE!</v>
      </c>
      <c r="R4" s="66" t="str">
        <f>IF('Opptak i organismer'!$H2="","",'Opptak i organismer'!$H2*'1a. Stedsspesifikk'!$D$120*'1a. Stedsspesifikk'!$D$122*'1a. Stedsspesifikk'!$D$121/'1a. Stedsspesifikk'!$C$139)</f>
        <v/>
      </c>
      <c r="S4" s="220" t="e">
        <f>'Opptak i organismer'!$M2*'1a. Stedsspesifikk'!$D$130*'1a. Stedsspesifikk'!$D$132*'1a. Stedsspesifikk'!$D$131/'1a. Stedsspesifikk'!$C$139</f>
        <v>#VALUE!</v>
      </c>
      <c r="T4" s="57"/>
      <c r="U4" s="57"/>
      <c r="V4" s="57"/>
      <c r="W4" s="57"/>
      <c r="X4" s="57"/>
      <c r="Y4" s="57"/>
      <c r="Z4" s="57"/>
      <c r="AA4" s="57"/>
      <c r="AB4" s="57"/>
      <c r="AC4" s="57"/>
      <c r="AD4" s="57"/>
      <c r="AE4" s="57"/>
      <c r="AF4" s="57"/>
      <c r="AG4" s="57"/>
      <c r="AH4" s="57"/>
      <c r="AI4" s="57"/>
    </row>
    <row r="5" spans="1:35" x14ac:dyDescent="0.2">
      <c r="A5" s="64" t="str">
        <f>IF('1b. Kons. jord'!C5&gt;0,"x","")</f>
        <v/>
      </c>
      <c r="B5" s="229" t="str">
        <f>IF(Stoff!$B3=0,"-",Stoff!$B3)</f>
        <v>Bly</v>
      </c>
      <c r="C5" s="230">
        <f>IF(Stoff!K3&gt;0,Stoff!K3,"")</f>
        <v>1.08E-3</v>
      </c>
      <c r="D5" s="219" t="e">
        <f t="shared" ref="D5:D68" si="0">SUM(E5:K5)</f>
        <v>#VALUE!</v>
      </c>
      <c r="E5" s="66">
        <f>'1a. Stedsspesifikk'!$D$74*0.000001*'1b. Kons. jord'!$D5*'1a. Stedsspesifikk'!$D$76/'1a. Stedsspesifikk'!$C$139</f>
        <v>0</v>
      </c>
      <c r="F5" s="66">
        <f>'1a. Stedsspesifikk'!$D$86*0.000001*'1b. Kons. jord'!$D5*Stoff!O3*'1a. Stedsspesifikk'!$D$88/'1a. Stedsspesifikk'!$C$139</f>
        <v>0</v>
      </c>
      <c r="G5" s="66">
        <f>'1a. Stedsspesifikk'!$D$93*0.000001*'1b. Kons. jord'!$D5*'1a. Stedsspesifikk'!$D$95*'1a. Stedsspesifikk'!$D$97*'1a. Stedsspesifikk'!$D$99/'1a. Stedsspesifikk'!$C$139</f>
        <v>0</v>
      </c>
      <c r="H5" s="66" t="str">
        <f>IF(Stoff!D3="i.r.","",'Gass transport'!$P3*1000*'1a. Stedsspesifikk'!$D$105*'1a. Stedsspesifikk'!$D$107/'1a. Stedsspesifikk'!$C$139)</f>
        <v/>
      </c>
      <c r="I5" s="66" t="e">
        <f>'Vann transport'!$C3*'1a. Stedsspesifikk'!$D$113*'1a. Stedsspesifikk'!$D$114/'1a. Stedsspesifikk'!$C$139</f>
        <v>#VALUE!</v>
      </c>
      <c r="J5" s="66" t="str">
        <f>IF('Opptak i organismer'!$F3="","",'Opptak i organismer'!$F3*'1a. Stedsspesifikk'!$D$120*'1a. Stedsspesifikk'!$D$122*'1a. Stedsspesifikk'!$D$121/'1a. Stedsspesifikk'!$C$139)</f>
        <v/>
      </c>
      <c r="K5" s="220" t="e">
        <f>'Opptak i organismer'!$K3*'1a. Stedsspesifikk'!$D$130*'1a. Stedsspesifikk'!$D$132*'1a. Stedsspesifikk'!$D$131/'1a. Stedsspesifikk'!$C$139</f>
        <v>#VALUE!</v>
      </c>
      <c r="L5" s="219" t="e">
        <f t="shared" ref="L5:L9" si="1">SUM(M5:S5)</f>
        <v>#VALUE!</v>
      </c>
      <c r="M5" s="66">
        <f>'1a. Stedsspesifikk'!$D$74*0.000001*'1b. Kons. jord'!$E5*'1a. Stedsspesifikk'!$D$76/'1a. Stedsspesifikk'!$C$139</f>
        <v>0</v>
      </c>
      <c r="N5" s="66">
        <f>'1a. Stedsspesifikk'!$D$86*0.000001*'1b. Kons. jord'!$E5*Stoff!O3*'1a. Stedsspesifikk'!$D$88/'1a. Stedsspesifikk'!$C$139</f>
        <v>0</v>
      </c>
      <c r="O5" s="66">
        <f>'1a. Stedsspesifikk'!$D$93*0.000001*'1b. Kons. jord'!$E5*'1a. Stedsspesifikk'!$D$95*'1a. Stedsspesifikk'!$D$97*'1a. Stedsspesifikk'!$D$99/'1a. Stedsspesifikk'!$C$139</f>
        <v>0</v>
      </c>
      <c r="P5" s="66" t="str">
        <f>IF(Stoff!D3="i.r.","",'Gass transport'!$R3*1000*'1a. Stedsspesifikk'!$D$105*'1a. Stedsspesifikk'!$D$107/'1a. Stedsspesifikk'!$C$139)</f>
        <v/>
      </c>
      <c r="Q5" s="66" t="e">
        <f>'Vann transport'!$E3*'1a. Stedsspesifikk'!$D$113*'1a. Stedsspesifikk'!$D$114/'1a. Stedsspesifikk'!$C$139</f>
        <v>#VALUE!</v>
      </c>
      <c r="R5" s="66" t="str">
        <f>IF('Opptak i organismer'!$H3="","",'Opptak i organismer'!$H3*'1a. Stedsspesifikk'!$D$120*'1a. Stedsspesifikk'!$D$122*'1a. Stedsspesifikk'!$D$121/'1a. Stedsspesifikk'!$C$139)</f>
        <v/>
      </c>
      <c r="S5" s="220" t="e">
        <f>'Opptak i organismer'!$M3*'1a. Stedsspesifikk'!$D$130*'1a. Stedsspesifikk'!$D$132*'1a. Stedsspesifikk'!$D$131/'1a. Stedsspesifikk'!$C$139</f>
        <v>#VALUE!</v>
      </c>
      <c r="T5" s="57"/>
      <c r="U5" s="57"/>
      <c r="V5" s="57"/>
      <c r="W5" s="57"/>
      <c r="X5" s="57"/>
      <c r="Y5" s="57"/>
      <c r="Z5" s="57"/>
      <c r="AA5" s="57"/>
      <c r="AB5" s="57"/>
      <c r="AC5" s="57"/>
      <c r="AD5" s="57"/>
      <c r="AE5" s="57"/>
      <c r="AF5" s="57"/>
      <c r="AG5" s="57"/>
      <c r="AH5" s="57"/>
      <c r="AI5" s="57"/>
    </row>
    <row r="6" spans="1:35" x14ac:dyDescent="0.2">
      <c r="A6" s="64" t="str">
        <f>IF('1b. Kons. jord'!C6&gt;0,"x","")</f>
        <v/>
      </c>
      <c r="B6" s="229" t="str">
        <f>IF(Stoff!$B4=0,"-",Stoff!$B4)</f>
        <v>Kadmium</v>
      </c>
      <c r="C6" s="230">
        <f>IF(Stoff!K4&gt;0,Stoff!K4,"")</f>
        <v>1.4999999999999999E-4</v>
      </c>
      <c r="D6" s="219" t="e">
        <f t="shared" si="0"/>
        <v>#VALUE!</v>
      </c>
      <c r="E6" s="66">
        <f>'1a. Stedsspesifikk'!$D$74*0.000001*'1b. Kons. jord'!$D6*'1a. Stedsspesifikk'!$D$76/'1a. Stedsspesifikk'!$C$139</f>
        <v>0</v>
      </c>
      <c r="F6" s="66">
        <f>'1a. Stedsspesifikk'!$D$86*0.000001*'1b. Kons. jord'!$D6*Stoff!O4*'1a. Stedsspesifikk'!$D$88/'1a. Stedsspesifikk'!$C$139</f>
        <v>0</v>
      </c>
      <c r="G6" s="66">
        <f>'1a. Stedsspesifikk'!$D$93*0.000001*'1b. Kons. jord'!$D6*'1a. Stedsspesifikk'!$D$95*'1a. Stedsspesifikk'!$D$97*'1a. Stedsspesifikk'!$D$99/'1a. Stedsspesifikk'!$C$139</f>
        <v>0</v>
      </c>
      <c r="H6" s="66" t="str">
        <f>IF(Stoff!D4="i.r.","",'Gass transport'!$P4*1000*'1a. Stedsspesifikk'!$D$105*'1a. Stedsspesifikk'!$D$107/'1a. Stedsspesifikk'!$C$139)</f>
        <v/>
      </c>
      <c r="I6" s="66" t="e">
        <f>'Vann transport'!$C4*'1a. Stedsspesifikk'!$D$113*'1a. Stedsspesifikk'!$D$114/'1a. Stedsspesifikk'!$C$139</f>
        <v>#VALUE!</v>
      </c>
      <c r="J6" s="66" t="str">
        <f>IF('Opptak i organismer'!$F4="","",'Opptak i organismer'!$F4*'1a. Stedsspesifikk'!$D$120*'1a. Stedsspesifikk'!$D$122*'1a. Stedsspesifikk'!$D$121/'1a. Stedsspesifikk'!$C$139)</f>
        <v/>
      </c>
      <c r="K6" s="220" t="e">
        <f>'Opptak i organismer'!$K4*'1a. Stedsspesifikk'!$D$130*'1a. Stedsspesifikk'!$D$132*'1a. Stedsspesifikk'!$D$131/'1a. Stedsspesifikk'!$C$139</f>
        <v>#VALUE!</v>
      </c>
      <c r="L6" s="219" t="e">
        <f t="shared" si="1"/>
        <v>#VALUE!</v>
      </c>
      <c r="M6" s="66">
        <f>'1a. Stedsspesifikk'!$D$74*0.000001*'1b. Kons. jord'!$E6*'1a. Stedsspesifikk'!$D$76/'1a. Stedsspesifikk'!$C$139</f>
        <v>0</v>
      </c>
      <c r="N6" s="66">
        <f>'1a. Stedsspesifikk'!$D$86*0.000001*'1b. Kons. jord'!$E6*Stoff!O4*'1a. Stedsspesifikk'!$D$88/'1a. Stedsspesifikk'!$C$139</f>
        <v>0</v>
      </c>
      <c r="O6" s="66">
        <f>'1a. Stedsspesifikk'!$D$93*0.000001*'1b. Kons. jord'!$E6*'1a. Stedsspesifikk'!$D$95*'1a. Stedsspesifikk'!$D$97*'1a. Stedsspesifikk'!$D$99/'1a. Stedsspesifikk'!$C$139</f>
        <v>0</v>
      </c>
      <c r="P6" s="66" t="str">
        <f>IF(Stoff!D4="i.r.","",'Gass transport'!$R4*1000*'1a. Stedsspesifikk'!$D$105*'1a. Stedsspesifikk'!$D$107/'1a. Stedsspesifikk'!$C$139)</f>
        <v/>
      </c>
      <c r="Q6" s="66" t="e">
        <f>'Vann transport'!$E4*'1a. Stedsspesifikk'!$D$113*'1a. Stedsspesifikk'!$D$114/'1a. Stedsspesifikk'!$C$139</f>
        <v>#VALUE!</v>
      </c>
      <c r="R6" s="66" t="str">
        <f>IF('Opptak i organismer'!$H4="","",'Opptak i organismer'!$H4*'1a. Stedsspesifikk'!$D$120*'1a. Stedsspesifikk'!$D$122*'1a. Stedsspesifikk'!$D$121/'1a. Stedsspesifikk'!$C$139)</f>
        <v/>
      </c>
      <c r="S6" s="220" t="e">
        <f>'Opptak i organismer'!$M4*'1a. Stedsspesifikk'!$D$130*'1a. Stedsspesifikk'!$D$132*'1a. Stedsspesifikk'!$D$131/'1a. Stedsspesifikk'!$C$139</f>
        <v>#VALUE!</v>
      </c>
      <c r="T6" s="57"/>
      <c r="U6" s="57"/>
      <c r="V6" s="57"/>
      <c r="W6" s="57"/>
      <c r="X6" s="57"/>
      <c r="Y6" s="57"/>
      <c r="Z6" s="57"/>
      <c r="AA6" s="57"/>
      <c r="AB6" s="57"/>
      <c r="AC6" s="57"/>
      <c r="AD6" s="57"/>
      <c r="AE6" s="57"/>
      <c r="AF6" s="57"/>
      <c r="AG6" s="57"/>
      <c r="AH6" s="57"/>
      <c r="AI6" s="57"/>
    </row>
    <row r="7" spans="1:35" x14ac:dyDescent="0.2">
      <c r="A7" s="64" t="str">
        <f>IF('1b. Kons. jord'!C7&gt;0,"x","")</f>
        <v/>
      </c>
      <c r="B7" s="229" t="str">
        <f>IF(Stoff!$B5=0,"-",Stoff!$B5)</f>
        <v>Kvikksølv</v>
      </c>
      <c r="C7" s="230">
        <f>IF(Stoff!K5&gt;0,Stoff!K5,"")</f>
        <v>2.2200000000000002E-3</v>
      </c>
      <c r="D7" s="219" t="e">
        <f t="shared" si="0"/>
        <v>#VALUE!</v>
      </c>
      <c r="E7" s="66">
        <f>'1a. Stedsspesifikk'!$D$74*0.000001*'1b. Kons. jord'!$D7*'1a. Stedsspesifikk'!$D$76/'1a. Stedsspesifikk'!$C$139</f>
        <v>0</v>
      </c>
      <c r="F7" s="66">
        <f>'1a. Stedsspesifikk'!$D$86*0.000001*'1b. Kons. jord'!$D7*Stoff!O5*'1a. Stedsspesifikk'!$D$88/'1a. Stedsspesifikk'!$C$139</f>
        <v>0</v>
      </c>
      <c r="G7" s="66">
        <f>'1a. Stedsspesifikk'!$D$93*0.000001*'1b. Kons. jord'!$D7*'1a. Stedsspesifikk'!$D$95*'1a. Stedsspesifikk'!$D$97*'1a. Stedsspesifikk'!$D$99/'1a. Stedsspesifikk'!$C$139</f>
        <v>0</v>
      </c>
      <c r="H7" s="66" t="e">
        <f>IF(Stoff!D5="i.r.","",'Gass transport'!$P5*1000*'1a. Stedsspesifikk'!$D$105*'1a. Stedsspesifikk'!$D$107/'1a. Stedsspesifikk'!$C$139)</f>
        <v>#VALUE!</v>
      </c>
      <c r="I7" s="66" t="e">
        <f>'Vann transport'!$C5*'1a. Stedsspesifikk'!$D$113*'1a. Stedsspesifikk'!$D$114/'1a. Stedsspesifikk'!$C$139</f>
        <v>#VALUE!</v>
      </c>
      <c r="J7" s="66" t="str">
        <f>IF('Opptak i organismer'!$F5="","",'Opptak i organismer'!$F5*'1a. Stedsspesifikk'!$D$120*'1a. Stedsspesifikk'!$D$122*'1a. Stedsspesifikk'!$D$121/'1a. Stedsspesifikk'!$C$139)</f>
        <v/>
      </c>
      <c r="K7" s="220" t="e">
        <f>'Opptak i organismer'!$K5*'1a. Stedsspesifikk'!$D$130*'1a. Stedsspesifikk'!$D$132*'1a. Stedsspesifikk'!$D$131/'1a. Stedsspesifikk'!$C$139</f>
        <v>#VALUE!</v>
      </c>
      <c r="L7" s="219" t="e">
        <f t="shared" si="1"/>
        <v>#VALUE!</v>
      </c>
      <c r="M7" s="66">
        <f>'1a. Stedsspesifikk'!$D$74*0.000001*'1b. Kons. jord'!$E7*'1a. Stedsspesifikk'!$D$76/'1a. Stedsspesifikk'!$C$139</f>
        <v>0</v>
      </c>
      <c r="N7" s="66">
        <f>'1a. Stedsspesifikk'!$D$86*0.000001*'1b. Kons. jord'!$E7*Stoff!O5*'1a. Stedsspesifikk'!$D$88/'1a. Stedsspesifikk'!$C$139</f>
        <v>0</v>
      </c>
      <c r="O7" s="66">
        <f>'1a. Stedsspesifikk'!$D$93*0.000001*'1b. Kons. jord'!$E7*'1a. Stedsspesifikk'!$D$95*'1a. Stedsspesifikk'!$D$97*'1a. Stedsspesifikk'!$D$99/'1a. Stedsspesifikk'!$C$139</f>
        <v>0</v>
      </c>
      <c r="P7" s="66" t="e">
        <f>IF(Stoff!D5="i.r.","",'Gass transport'!$R5*1000*'1a. Stedsspesifikk'!$D$105*'1a. Stedsspesifikk'!$D$107/'1a. Stedsspesifikk'!$C$139)</f>
        <v>#VALUE!</v>
      </c>
      <c r="Q7" s="66" t="e">
        <f>'Vann transport'!$E5*'1a. Stedsspesifikk'!$D$113*'1a. Stedsspesifikk'!$D$114/'1a. Stedsspesifikk'!$C$139</f>
        <v>#VALUE!</v>
      </c>
      <c r="R7" s="66" t="str">
        <f>IF('Opptak i organismer'!$H5="","",'Opptak i organismer'!$H5*'1a. Stedsspesifikk'!$D$120*'1a. Stedsspesifikk'!$D$122*'1a. Stedsspesifikk'!$D$121/'1a. Stedsspesifikk'!$C$139)</f>
        <v/>
      </c>
      <c r="S7" s="220" t="e">
        <f>'Opptak i organismer'!$M5*'1a. Stedsspesifikk'!$D$130*'1a. Stedsspesifikk'!$D$132*'1a. Stedsspesifikk'!$D$131/'1a. Stedsspesifikk'!$C$139</f>
        <v>#VALUE!</v>
      </c>
      <c r="T7" s="57"/>
      <c r="U7" s="57"/>
      <c r="V7" s="57"/>
      <c r="W7" s="57"/>
      <c r="X7" s="57"/>
      <c r="Y7" s="57"/>
      <c r="Z7" s="57"/>
      <c r="AA7" s="57"/>
      <c r="AB7" s="57"/>
      <c r="AC7" s="57"/>
      <c r="AD7" s="57"/>
      <c r="AE7" s="57"/>
      <c r="AF7" s="57"/>
      <c r="AG7" s="57"/>
      <c r="AH7" s="57"/>
      <c r="AI7" s="57"/>
    </row>
    <row r="8" spans="1:35" x14ac:dyDescent="0.2">
      <c r="A8" s="64" t="str">
        <f>IF('1b. Kons. jord'!C8&gt;0,"x","")</f>
        <v/>
      </c>
      <c r="B8" s="229" t="str">
        <f>IF(Stoff!$B6=0,"-",Stoff!$B6)</f>
        <v>Kobber</v>
      </c>
      <c r="C8" s="230">
        <f>IF(Stoff!K6&gt;0,Stoff!K6,"")</f>
        <v>0.16300000000000001</v>
      </c>
      <c r="D8" s="219" t="e">
        <f t="shared" si="0"/>
        <v>#VALUE!</v>
      </c>
      <c r="E8" s="66">
        <f>'1a. Stedsspesifikk'!$D$74*0.000001*'1b. Kons. jord'!$D8*'1a. Stedsspesifikk'!$D$76/'1a. Stedsspesifikk'!$C$139</f>
        <v>0</v>
      </c>
      <c r="F8" s="66">
        <f>'1a. Stedsspesifikk'!$D$86*0.000001*'1b. Kons. jord'!$D8*Stoff!O6*'1a. Stedsspesifikk'!$D$88/'1a. Stedsspesifikk'!$C$139</f>
        <v>0</v>
      </c>
      <c r="G8" s="66">
        <f>'1a. Stedsspesifikk'!$D$93*0.000001*'1b. Kons. jord'!$D8*'1a. Stedsspesifikk'!$D$95*'1a. Stedsspesifikk'!$D$97*'1a. Stedsspesifikk'!$D$99/'1a. Stedsspesifikk'!$C$139</f>
        <v>0</v>
      </c>
      <c r="H8" s="66" t="str">
        <f>IF(Stoff!D6="i.r.","",'Gass transport'!$P6*1000*'1a. Stedsspesifikk'!$D$105*'1a. Stedsspesifikk'!$D$107/'1a. Stedsspesifikk'!$C$139)</f>
        <v/>
      </c>
      <c r="I8" s="66" t="e">
        <f>'Vann transport'!$C6*'1a. Stedsspesifikk'!$D$113*'1a. Stedsspesifikk'!$D$114/'1a. Stedsspesifikk'!$C$139</f>
        <v>#VALUE!</v>
      </c>
      <c r="J8" s="66" t="str">
        <f>IF('Opptak i organismer'!$F6="","",'Opptak i organismer'!$F6*'1a. Stedsspesifikk'!$D$120*'1a. Stedsspesifikk'!$D$122*'1a. Stedsspesifikk'!$D$121/'1a. Stedsspesifikk'!$C$139)</f>
        <v/>
      </c>
      <c r="K8" s="220" t="e">
        <f>'Opptak i organismer'!$K6*'1a. Stedsspesifikk'!$D$130*'1a. Stedsspesifikk'!$D$132*'1a. Stedsspesifikk'!$D$131/'1a. Stedsspesifikk'!$C$139</f>
        <v>#VALUE!</v>
      </c>
      <c r="L8" s="219" t="e">
        <f t="shared" si="1"/>
        <v>#VALUE!</v>
      </c>
      <c r="M8" s="66">
        <f>'1a. Stedsspesifikk'!$D$74*0.000001*'1b. Kons. jord'!$E8*'1a. Stedsspesifikk'!$D$76/'1a. Stedsspesifikk'!$C$139</f>
        <v>0</v>
      </c>
      <c r="N8" s="66">
        <f>'1a. Stedsspesifikk'!$D$86*0.000001*'1b. Kons. jord'!$E8*Stoff!O6*'1a. Stedsspesifikk'!$D$88/'1a. Stedsspesifikk'!$C$139</f>
        <v>0</v>
      </c>
      <c r="O8" s="66">
        <f>'1a. Stedsspesifikk'!$D$93*0.000001*'1b. Kons. jord'!$E8*'1a. Stedsspesifikk'!$D$95*'1a. Stedsspesifikk'!$D$97*'1a. Stedsspesifikk'!$D$99/'1a. Stedsspesifikk'!$C$139</f>
        <v>0</v>
      </c>
      <c r="P8" s="66" t="str">
        <f>IF(Stoff!D6="i.r.","",'Gass transport'!$R6*1000*'1a. Stedsspesifikk'!$D$105*'1a. Stedsspesifikk'!$D$107/'1a. Stedsspesifikk'!$C$139)</f>
        <v/>
      </c>
      <c r="Q8" s="66" t="e">
        <f>'Vann transport'!$E6*'1a. Stedsspesifikk'!$D$113*'1a. Stedsspesifikk'!$D$114/'1a. Stedsspesifikk'!$C$139</f>
        <v>#VALUE!</v>
      </c>
      <c r="R8" s="66" t="str">
        <f>IF('Opptak i organismer'!$H6="","",'Opptak i organismer'!$H6*'1a. Stedsspesifikk'!$D$120*'1a. Stedsspesifikk'!$D$122*'1a. Stedsspesifikk'!$D$121/'1a. Stedsspesifikk'!$C$139)</f>
        <v/>
      </c>
      <c r="S8" s="220" t="e">
        <f>'Opptak i organismer'!$M6*'1a. Stedsspesifikk'!$D$130*'1a. Stedsspesifikk'!$D$132*'1a. Stedsspesifikk'!$D$131/'1a. Stedsspesifikk'!$C$139</f>
        <v>#VALUE!</v>
      </c>
      <c r="T8" s="57"/>
      <c r="U8" s="57"/>
      <c r="V8" s="57"/>
      <c r="W8" s="57"/>
      <c r="X8" s="57"/>
      <c r="Y8" s="57"/>
      <c r="Z8" s="57"/>
      <c r="AA8" s="57"/>
      <c r="AB8" s="57"/>
      <c r="AC8" s="57"/>
      <c r="AD8" s="57"/>
      <c r="AE8" s="57"/>
      <c r="AF8" s="57"/>
      <c r="AG8" s="57"/>
      <c r="AH8" s="57"/>
      <c r="AI8" s="57"/>
    </row>
    <row r="9" spans="1:35" x14ac:dyDescent="0.2">
      <c r="A9" s="64" t="str">
        <f>IF('1b. Kons. jord'!C9&gt;0,"x","")</f>
        <v/>
      </c>
      <c r="B9" s="229" t="str">
        <f>IF(Stoff!$B7=0,"-",Stoff!$B7)</f>
        <v>Sink</v>
      </c>
      <c r="C9" s="230">
        <f>IF(Stoff!K7&gt;0,Stoff!K7,"")</f>
        <v>0.5</v>
      </c>
      <c r="D9" s="219" t="e">
        <f t="shared" si="0"/>
        <v>#VALUE!</v>
      </c>
      <c r="E9" s="66">
        <f>'1a. Stedsspesifikk'!$D$74*0.000001*'1b. Kons. jord'!$D9*'1a. Stedsspesifikk'!$D$76/'1a. Stedsspesifikk'!$C$139</f>
        <v>0</v>
      </c>
      <c r="F9" s="66">
        <f>'1a. Stedsspesifikk'!$D$86*0.000001*'1b. Kons. jord'!$D9*Stoff!O7*'1a. Stedsspesifikk'!$D$88/'1a. Stedsspesifikk'!$C$139</f>
        <v>0</v>
      </c>
      <c r="G9" s="66">
        <f>'1a. Stedsspesifikk'!$D$93*0.000001*'1b. Kons. jord'!$D9*'1a. Stedsspesifikk'!$D$95*'1a. Stedsspesifikk'!$D$97*'1a. Stedsspesifikk'!$D$99/'1a. Stedsspesifikk'!$C$139</f>
        <v>0</v>
      </c>
      <c r="H9" s="66" t="str">
        <f>IF(Stoff!D7="i.r.","",'Gass transport'!$P7*1000*'1a. Stedsspesifikk'!$D$105*'1a. Stedsspesifikk'!$D$107/'1a. Stedsspesifikk'!$C$139)</f>
        <v/>
      </c>
      <c r="I9" s="66" t="e">
        <f>'Vann transport'!$C7*'1a. Stedsspesifikk'!$D$113*'1a. Stedsspesifikk'!$D$114/'1a. Stedsspesifikk'!$C$139</f>
        <v>#VALUE!</v>
      </c>
      <c r="J9" s="66" t="str">
        <f>IF('Opptak i organismer'!$F7="","",'Opptak i organismer'!$F7*'1a. Stedsspesifikk'!$D$120*'1a. Stedsspesifikk'!$D$122*'1a. Stedsspesifikk'!$D$121/'1a. Stedsspesifikk'!$C$139)</f>
        <v/>
      </c>
      <c r="K9" s="220" t="e">
        <f>'Opptak i organismer'!$K7*'1a. Stedsspesifikk'!$D$130*'1a. Stedsspesifikk'!$D$132*'1a. Stedsspesifikk'!$D$131/'1a. Stedsspesifikk'!$C$139</f>
        <v>#VALUE!</v>
      </c>
      <c r="L9" s="219" t="e">
        <f t="shared" si="1"/>
        <v>#VALUE!</v>
      </c>
      <c r="M9" s="66">
        <f>'1a. Stedsspesifikk'!$D$74*0.000001*'1b. Kons. jord'!$E9*'1a. Stedsspesifikk'!$D$76/'1a. Stedsspesifikk'!$C$139</f>
        <v>0</v>
      </c>
      <c r="N9" s="66">
        <f>'1a. Stedsspesifikk'!$D$86*0.000001*'1b. Kons. jord'!$E9*Stoff!O7*'1a. Stedsspesifikk'!$D$88/'1a. Stedsspesifikk'!$C$139</f>
        <v>0</v>
      </c>
      <c r="O9" s="66">
        <f>'1a. Stedsspesifikk'!$D$93*0.000001*'1b. Kons. jord'!$E9*'1a. Stedsspesifikk'!$D$95*'1a. Stedsspesifikk'!$D$97*'1a. Stedsspesifikk'!$D$99/'1a. Stedsspesifikk'!$C$139</f>
        <v>0</v>
      </c>
      <c r="P9" s="66" t="str">
        <f>IF(Stoff!D7="i.r.","",'Gass transport'!$R7*1000*'1a. Stedsspesifikk'!$D$105*'1a. Stedsspesifikk'!$D$107/'1a. Stedsspesifikk'!$C$139)</f>
        <v/>
      </c>
      <c r="Q9" s="66" t="e">
        <f>'Vann transport'!$E7*'1a. Stedsspesifikk'!$D$113*'1a. Stedsspesifikk'!$D$114/'1a. Stedsspesifikk'!$C$139</f>
        <v>#VALUE!</v>
      </c>
      <c r="R9" s="66" t="str">
        <f>IF('Opptak i organismer'!$H7="","",'Opptak i organismer'!$H7*'1a. Stedsspesifikk'!$D$120*'1a. Stedsspesifikk'!$D$122*'1a. Stedsspesifikk'!$D$121/'1a. Stedsspesifikk'!$C$139)</f>
        <v/>
      </c>
      <c r="S9" s="220" t="e">
        <f>'Opptak i organismer'!$M7*'1a. Stedsspesifikk'!$D$130*'1a. Stedsspesifikk'!$D$132*'1a. Stedsspesifikk'!$D$131/'1a. Stedsspesifikk'!$C$139</f>
        <v>#VALUE!</v>
      </c>
      <c r="T9" s="57"/>
      <c r="U9" s="57"/>
      <c r="V9" s="57"/>
      <c r="W9" s="57"/>
      <c r="X9" s="57"/>
      <c r="Y9" s="57"/>
      <c r="Z9" s="57"/>
      <c r="AA9" s="57"/>
      <c r="AB9" s="57"/>
      <c r="AC9" s="57"/>
      <c r="AD9" s="57"/>
      <c r="AE9" s="57"/>
      <c r="AF9" s="57"/>
      <c r="AG9" s="57"/>
      <c r="AH9" s="57"/>
      <c r="AI9" s="57"/>
    </row>
    <row r="10" spans="1:35" x14ac:dyDescent="0.2">
      <c r="A10" s="64" t="str">
        <f>IF('1b. Kons. jord'!C10&gt;0,"x","")</f>
        <v/>
      </c>
      <c r="B10" s="229" t="str">
        <f>IF(Stoff!$B8=0,"-",Stoff!$B8)</f>
        <v>Krom (III)</v>
      </c>
      <c r="C10" s="230">
        <f>IF(Stoff!K8&gt;0,Stoff!K8,"")</f>
        <v>1.5E-3</v>
      </c>
      <c r="D10" s="219" t="e">
        <f t="shared" si="0"/>
        <v>#VALUE!</v>
      </c>
      <c r="E10" s="66">
        <f>'1a. Stedsspesifikk'!$D$74*0.000001*'1b. Kons. jord'!$D10*'1a. Stedsspesifikk'!$D$76/'1a. Stedsspesifikk'!$C$139</f>
        <v>0</v>
      </c>
      <c r="F10" s="66">
        <f>'1a. Stedsspesifikk'!$D$86*0.000001*'1b. Kons. jord'!$D10*Stoff!O8*'1a. Stedsspesifikk'!$D$88/'1a. Stedsspesifikk'!$C$139</f>
        <v>0</v>
      </c>
      <c r="G10" s="66">
        <f>'1a. Stedsspesifikk'!$D$93*0.000001*'1b. Kons. jord'!$D10*'1a. Stedsspesifikk'!$D$95*'1a. Stedsspesifikk'!$D$97*'1a. Stedsspesifikk'!$D$99/'1a. Stedsspesifikk'!$C$139</f>
        <v>0</v>
      </c>
      <c r="H10" s="66" t="str">
        <f>IF(Stoff!D8="i.r.","",'Gass transport'!$P8*1000*'1a. Stedsspesifikk'!$D$105*'1a. Stedsspesifikk'!$D$107/'1a. Stedsspesifikk'!$C$139)</f>
        <v/>
      </c>
      <c r="I10" s="66" t="e">
        <f>'Vann transport'!$C8*'1a. Stedsspesifikk'!$D$113*'1a. Stedsspesifikk'!$D$114/'1a. Stedsspesifikk'!$C$139</f>
        <v>#VALUE!</v>
      </c>
      <c r="J10" s="66" t="str">
        <f>IF('Opptak i organismer'!$F8="","",'Opptak i organismer'!$F8*'1a. Stedsspesifikk'!$D$120*'1a. Stedsspesifikk'!$D$122*'1a. Stedsspesifikk'!$D$121/'1a. Stedsspesifikk'!$C$139)</f>
        <v/>
      </c>
      <c r="K10" s="220" t="e">
        <f>'Opptak i organismer'!$K8*'1a. Stedsspesifikk'!$D$130*'1a. Stedsspesifikk'!$D$132*'1a. Stedsspesifikk'!$D$131/'1a. Stedsspesifikk'!$C$139</f>
        <v>#VALUE!</v>
      </c>
      <c r="L10" s="219" t="e">
        <f t="shared" ref="L10:L68" si="2">SUM(M10:S10)</f>
        <v>#VALUE!</v>
      </c>
      <c r="M10" s="66">
        <f>'1a. Stedsspesifikk'!$D$74*0.000001*'1b. Kons. jord'!$E10*'1a. Stedsspesifikk'!$D$76/'1a. Stedsspesifikk'!$C$139</f>
        <v>0</v>
      </c>
      <c r="N10" s="66">
        <f>'1a. Stedsspesifikk'!$D$86*0.000001*'1b. Kons. jord'!$E10*Stoff!O8*'1a. Stedsspesifikk'!$D$88/'1a. Stedsspesifikk'!$C$139</f>
        <v>0</v>
      </c>
      <c r="O10" s="66">
        <f>'1a. Stedsspesifikk'!$D$93*0.000001*'1b. Kons. jord'!$E10*'1a. Stedsspesifikk'!$D$95*'1a. Stedsspesifikk'!$D$97*'1a. Stedsspesifikk'!$D$99/'1a. Stedsspesifikk'!$C$139</f>
        <v>0</v>
      </c>
      <c r="P10" s="66" t="str">
        <f>IF(Stoff!D8="i.r.","",'Gass transport'!$R8*1000*'1a. Stedsspesifikk'!$D$105*'1a. Stedsspesifikk'!$D$107/'1a. Stedsspesifikk'!$C$139)</f>
        <v/>
      </c>
      <c r="Q10" s="66" t="e">
        <f>'Vann transport'!$E8*'1a. Stedsspesifikk'!$D$113*'1a. Stedsspesifikk'!$D$114/'1a. Stedsspesifikk'!$C$139</f>
        <v>#VALUE!</v>
      </c>
      <c r="R10" s="66" t="str">
        <f>IF('Opptak i organismer'!$H8="","",'Opptak i organismer'!$H8*'1a. Stedsspesifikk'!$D$120*'1a. Stedsspesifikk'!$D$122*'1a. Stedsspesifikk'!$D$121/'1a. Stedsspesifikk'!$C$139)</f>
        <v/>
      </c>
      <c r="S10" s="220" t="e">
        <f>'Opptak i organismer'!$M8*'1a. Stedsspesifikk'!$D$130*'1a. Stedsspesifikk'!$D$132*'1a. Stedsspesifikk'!$D$131/'1a. Stedsspesifikk'!$C$139</f>
        <v>#VALUE!</v>
      </c>
      <c r="T10" s="57"/>
      <c r="U10" s="57"/>
      <c r="V10" s="57"/>
      <c r="W10" s="57"/>
      <c r="X10" s="57"/>
      <c r="Y10" s="57"/>
      <c r="Z10" s="57"/>
      <c r="AA10" s="57"/>
      <c r="AB10" s="57"/>
      <c r="AC10" s="57"/>
      <c r="AD10" s="57"/>
      <c r="AE10" s="57"/>
      <c r="AF10" s="57"/>
      <c r="AG10" s="57"/>
      <c r="AH10" s="57"/>
      <c r="AI10" s="57"/>
    </row>
    <row r="11" spans="1:35" x14ac:dyDescent="0.2">
      <c r="A11" s="64" t="str">
        <f>IF('1b. Kons. jord'!C11&gt;0,"x","")</f>
        <v/>
      </c>
      <c r="B11" s="229" t="str">
        <f>IF(Stoff!$B9=0,"-",Stoff!$B9)</f>
        <v>Krom (VI)</v>
      </c>
      <c r="C11" s="230">
        <f>IF(Stoff!K9&gt;0,Stoff!K9,"")</f>
        <v>1.5E-3</v>
      </c>
      <c r="D11" s="219" t="e">
        <f t="shared" si="0"/>
        <v>#VALUE!</v>
      </c>
      <c r="E11" s="66">
        <f>'1a. Stedsspesifikk'!$D$74*0.000001*'1b. Kons. jord'!$D11*'1a. Stedsspesifikk'!$D$76/'1a. Stedsspesifikk'!$C$139</f>
        <v>0</v>
      </c>
      <c r="F11" s="66">
        <f>'1a. Stedsspesifikk'!$D$86*0.000001*'1b. Kons. jord'!$D11*Stoff!O9*'1a. Stedsspesifikk'!$D$88/'1a. Stedsspesifikk'!$C$139</f>
        <v>0</v>
      </c>
      <c r="G11" s="66">
        <f>'1a. Stedsspesifikk'!$D$93*0.000001*'1b. Kons. jord'!$D11*'1a. Stedsspesifikk'!$D$95*'1a. Stedsspesifikk'!$D$97*'1a. Stedsspesifikk'!$D$99/'1a. Stedsspesifikk'!$C$139</f>
        <v>0</v>
      </c>
      <c r="H11" s="66" t="str">
        <f>IF(Stoff!D9="i.r.","",'Gass transport'!$P9*1000*'1a. Stedsspesifikk'!$D$105*'1a. Stedsspesifikk'!$D$107/'1a. Stedsspesifikk'!$C$139)</f>
        <v/>
      </c>
      <c r="I11" s="66" t="e">
        <f>'Vann transport'!$C9*'1a. Stedsspesifikk'!$D$113*'1a. Stedsspesifikk'!$D$114/'1a. Stedsspesifikk'!$C$139</f>
        <v>#VALUE!</v>
      </c>
      <c r="J11" s="66" t="str">
        <f>IF('Opptak i organismer'!$F9="","",'Opptak i organismer'!$F9*'1a. Stedsspesifikk'!$D$120*'1a. Stedsspesifikk'!$D$122*'1a. Stedsspesifikk'!$D$121/'1a. Stedsspesifikk'!$C$139)</f>
        <v/>
      </c>
      <c r="K11" s="220" t="e">
        <f>'Opptak i organismer'!$K9*'1a. Stedsspesifikk'!$D$130*'1a. Stedsspesifikk'!$D$132*'1a. Stedsspesifikk'!$D$131/'1a. Stedsspesifikk'!$C$139</f>
        <v>#VALUE!</v>
      </c>
      <c r="L11" s="219" t="e">
        <f t="shared" si="2"/>
        <v>#VALUE!</v>
      </c>
      <c r="M11" s="66">
        <f>'1a. Stedsspesifikk'!$D$74*0.000001*'1b. Kons. jord'!$E11*'1a. Stedsspesifikk'!$D$76/'1a. Stedsspesifikk'!$C$139</f>
        <v>0</v>
      </c>
      <c r="N11" s="66">
        <f>'1a. Stedsspesifikk'!$D$86*0.000001*'1b. Kons. jord'!$E11*Stoff!O9*'1a. Stedsspesifikk'!$D$88/'1a. Stedsspesifikk'!$C$139</f>
        <v>0</v>
      </c>
      <c r="O11" s="66">
        <f>'1a. Stedsspesifikk'!$D$93*0.000001*'1b. Kons. jord'!$E11*'1a. Stedsspesifikk'!$D$95*'1a. Stedsspesifikk'!$D$97*'1a. Stedsspesifikk'!$D$99/'1a. Stedsspesifikk'!$C$139</f>
        <v>0</v>
      </c>
      <c r="P11" s="66" t="str">
        <f>IF(Stoff!D9="i.r.","",'Gass transport'!$R9*1000*'1a. Stedsspesifikk'!$D$105*'1a. Stedsspesifikk'!$D$107/'1a. Stedsspesifikk'!$C$139)</f>
        <v/>
      </c>
      <c r="Q11" s="66" t="e">
        <f>'Vann transport'!$E9*'1a. Stedsspesifikk'!$D$113*'1a. Stedsspesifikk'!$D$114/'1a. Stedsspesifikk'!$C$139</f>
        <v>#VALUE!</v>
      </c>
      <c r="R11" s="66" t="str">
        <f>IF('Opptak i organismer'!$H9="","",'Opptak i organismer'!$H9*'1a. Stedsspesifikk'!$D$120*'1a. Stedsspesifikk'!$D$122*'1a. Stedsspesifikk'!$D$121/'1a. Stedsspesifikk'!$C$139)</f>
        <v/>
      </c>
      <c r="S11" s="220" t="e">
        <f>'Opptak i organismer'!$M9*'1a. Stedsspesifikk'!$D$130*'1a. Stedsspesifikk'!$D$132*'1a. Stedsspesifikk'!$D$131/'1a. Stedsspesifikk'!$C$139</f>
        <v>#VALUE!</v>
      </c>
      <c r="T11" s="57"/>
      <c r="U11" s="57"/>
      <c r="V11" s="57"/>
      <c r="W11" s="57"/>
      <c r="X11" s="57"/>
      <c r="Y11" s="57"/>
      <c r="Z11" s="57"/>
      <c r="AA11" s="57"/>
      <c r="AB11" s="57"/>
      <c r="AC11" s="57"/>
      <c r="AD11" s="57"/>
      <c r="AE11" s="57"/>
      <c r="AF11" s="57"/>
      <c r="AG11" s="57"/>
      <c r="AH11" s="57"/>
      <c r="AI11" s="57"/>
    </row>
    <row r="12" spans="1:35" x14ac:dyDescent="0.2">
      <c r="A12" s="64" t="str">
        <f>IF('1b. Kons. jord'!C12&gt;0,"x","")</f>
        <v/>
      </c>
      <c r="B12" s="229" t="str">
        <f>IF(Stoff!$B10=0,"-",Stoff!$B10)</f>
        <v>Krom totalt (III + VI)</v>
      </c>
      <c r="C12" s="230">
        <f>IF(Stoff!K10&gt;0,Stoff!K10,"")</f>
        <v>1.5E-3</v>
      </c>
      <c r="D12" s="219" t="e">
        <f t="shared" si="0"/>
        <v>#VALUE!</v>
      </c>
      <c r="E12" s="66">
        <f>'1a. Stedsspesifikk'!$D$74*0.000001*'1b. Kons. jord'!$D12*'1a. Stedsspesifikk'!$D$76/'1a. Stedsspesifikk'!$C$139</f>
        <v>0</v>
      </c>
      <c r="F12" s="66">
        <f>'1a. Stedsspesifikk'!$D$86*0.000001*'1b. Kons. jord'!$D12*Stoff!O10*'1a. Stedsspesifikk'!$D$88/'1a. Stedsspesifikk'!$C$139</f>
        <v>0</v>
      </c>
      <c r="G12" s="66">
        <f>'1a. Stedsspesifikk'!$D$93*0.000001*'1b. Kons. jord'!$D12*'1a. Stedsspesifikk'!$D$95*'1a. Stedsspesifikk'!$D$97*'1a. Stedsspesifikk'!$D$99/'1a. Stedsspesifikk'!$C$139</f>
        <v>0</v>
      </c>
      <c r="H12" s="66" t="str">
        <f>IF(Stoff!D10="i.r.","",'Gass transport'!$P10*1000*'1a. Stedsspesifikk'!$D$105*'1a. Stedsspesifikk'!$D$107/'1a. Stedsspesifikk'!$C$139)</f>
        <v/>
      </c>
      <c r="I12" s="66" t="e">
        <f>'Vann transport'!$C10*'1a. Stedsspesifikk'!$D$113*'1a. Stedsspesifikk'!$D$114/'1a. Stedsspesifikk'!$C$139</f>
        <v>#VALUE!</v>
      </c>
      <c r="J12" s="66" t="str">
        <f>IF('Opptak i organismer'!$F10="","",'Opptak i organismer'!$F10*'1a. Stedsspesifikk'!$D$120*'1a. Stedsspesifikk'!$D$122*'1a. Stedsspesifikk'!$D$121/'1a. Stedsspesifikk'!$C$139)</f>
        <v/>
      </c>
      <c r="K12" s="220" t="e">
        <f>'Opptak i organismer'!$K10*'1a. Stedsspesifikk'!$D$130*'1a. Stedsspesifikk'!$D$132*'1a. Stedsspesifikk'!$D$131/'1a. Stedsspesifikk'!$C$139</f>
        <v>#VALUE!</v>
      </c>
      <c r="L12" s="219" t="e">
        <f t="shared" si="2"/>
        <v>#VALUE!</v>
      </c>
      <c r="M12" s="66">
        <f>'1a. Stedsspesifikk'!$D$74*0.000001*'1b. Kons. jord'!$E12*'1a. Stedsspesifikk'!$D$76/'1a. Stedsspesifikk'!$C$139</f>
        <v>0</v>
      </c>
      <c r="N12" s="66">
        <f>'1a. Stedsspesifikk'!$D$86*0.000001*'1b. Kons. jord'!$E12*Stoff!O10*'1a. Stedsspesifikk'!$D$88/'1a. Stedsspesifikk'!$C$139</f>
        <v>0</v>
      </c>
      <c r="O12" s="66">
        <f>'1a. Stedsspesifikk'!$D$93*0.000001*'1b. Kons. jord'!$E12*'1a. Stedsspesifikk'!$D$95*'1a. Stedsspesifikk'!$D$97*'1a. Stedsspesifikk'!$D$99/'1a. Stedsspesifikk'!$C$139</f>
        <v>0</v>
      </c>
      <c r="P12" s="66" t="str">
        <f>IF(Stoff!D10="i.r.","",'Gass transport'!$R10*1000*'1a. Stedsspesifikk'!$D$105*'1a. Stedsspesifikk'!$D$107/'1a. Stedsspesifikk'!$C$139)</f>
        <v/>
      </c>
      <c r="Q12" s="66" t="e">
        <f>'Vann transport'!$E10*'1a. Stedsspesifikk'!$D$113*'1a. Stedsspesifikk'!$D$114/'1a. Stedsspesifikk'!$C$139</f>
        <v>#VALUE!</v>
      </c>
      <c r="R12" s="66" t="str">
        <f>IF('Opptak i organismer'!$H10="","",'Opptak i organismer'!$H10*'1a. Stedsspesifikk'!$D$120*'1a. Stedsspesifikk'!$D$122*'1a. Stedsspesifikk'!$D$121/'1a. Stedsspesifikk'!$C$139)</f>
        <v/>
      </c>
      <c r="S12" s="220" t="e">
        <f>'Opptak i organismer'!$M10*'1a. Stedsspesifikk'!$D$130*'1a. Stedsspesifikk'!$D$132*'1a. Stedsspesifikk'!$D$131/'1a. Stedsspesifikk'!$C$139</f>
        <v>#VALUE!</v>
      </c>
      <c r="T12" s="57"/>
      <c r="U12" s="57"/>
      <c r="V12" s="57"/>
      <c r="W12" s="57"/>
      <c r="X12" s="57"/>
      <c r="Y12" s="57"/>
      <c r="Z12" s="57"/>
      <c r="AA12" s="57"/>
      <c r="AB12" s="57"/>
      <c r="AC12" s="57"/>
      <c r="AD12" s="57"/>
      <c r="AE12" s="57"/>
      <c r="AF12" s="57"/>
      <c r="AG12" s="57"/>
      <c r="AH12" s="57"/>
      <c r="AI12" s="57"/>
    </row>
    <row r="13" spans="1:35" x14ac:dyDescent="0.2">
      <c r="A13" s="64" t="str">
        <f>IF('1b. Kons. jord'!C13&gt;0,"x","")</f>
        <v/>
      </c>
      <c r="B13" s="229" t="str">
        <f>IF(Stoff!$B11=0,"-",Stoff!$B11)</f>
        <v>Nikkel</v>
      </c>
      <c r="C13" s="230">
        <f>IF(Stoff!K11&gt;0,Stoff!K11,"")</f>
        <v>1.4999999999999999E-2</v>
      </c>
      <c r="D13" s="219" t="e">
        <f t="shared" si="0"/>
        <v>#VALUE!</v>
      </c>
      <c r="E13" s="66">
        <f>'1a. Stedsspesifikk'!$D$74*0.000001*'1b. Kons. jord'!$D13*'1a. Stedsspesifikk'!$D$76/'1a. Stedsspesifikk'!$C$139</f>
        <v>0</v>
      </c>
      <c r="F13" s="66">
        <f>'1a. Stedsspesifikk'!$D$86*0.000001*'1b. Kons. jord'!$D13*Stoff!O11*'1a. Stedsspesifikk'!$D$88/'1a. Stedsspesifikk'!$C$139</f>
        <v>0</v>
      </c>
      <c r="G13" s="66">
        <f>'1a. Stedsspesifikk'!$D$93*0.000001*'1b. Kons. jord'!$D13*'1a. Stedsspesifikk'!$D$95*'1a. Stedsspesifikk'!$D$97*'1a. Stedsspesifikk'!$D$99/'1a. Stedsspesifikk'!$C$139</f>
        <v>0</v>
      </c>
      <c r="H13" s="66" t="str">
        <f>IF(Stoff!D11="i.r.","",'Gass transport'!$P11*1000*'1a. Stedsspesifikk'!$D$105*'1a. Stedsspesifikk'!$D$107/'1a. Stedsspesifikk'!$C$139)</f>
        <v/>
      </c>
      <c r="I13" s="66" t="e">
        <f>'Vann transport'!$C11*'1a. Stedsspesifikk'!$D$113*'1a. Stedsspesifikk'!$D$114/'1a. Stedsspesifikk'!$C$139</f>
        <v>#VALUE!</v>
      </c>
      <c r="J13" s="66" t="str">
        <f>IF('Opptak i organismer'!$F11="","",'Opptak i organismer'!$F11*'1a. Stedsspesifikk'!$D$120*'1a. Stedsspesifikk'!$D$122*'1a. Stedsspesifikk'!$D$121/'1a. Stedsspesifikk'!$C$139)</f>
        <v/>
      </c>
      <c r="K13" s="220" t="e">
        <f>'Opptak i organismer'!$K11*'1a. Stedsspesifikk'!$D$130*'1a. Stedsspesifikk'!$D$132*'1a. Stedsspesifikk'!$D$131/'1a. Stedsspesifikk'!$C$139</f>
        <v>#VALUE!</v>
      </c>
      <c r="L13" s="219" t="e">
        <f t="shared" si="2"/>
        <v>#VALUE!</v>
      </c>
      <c r="M13" s="66">
        <f>'1a. Stedsspesifikk'!$D$74*0.000001*'1b. Kons. jord'!$E13*'1a. Stedsspesifikk'!$D$76/'1a. Stedsspesifikk'!$C$139</f>
        <v>0</v>
      </c>
      <c r="N13" s="66">
        <f>'1a. Stedsspesifikk'!$D$86*0.000001*'1b. Kons. jord'!$E13*Stoff!O11*'1a. Stedsspesifikk'!$D$88/'1a. Stedsspesifikk'!$C$139</f>
        <v>0</v>
      </c>
      <c r="O13" s="66">
        <f>'1a. Stedsspesifikk'!$D$93*0.000001*'1b. Kons. jord'!$E13*'1a. Stedsspesifikk'!$D$95*'1a. Stedsspesifikk'!$D$97*'1a. Stedsspesifikk'!$D$99/'1a. Stedsspesifikk'!$C$139</f>
        <v>0</v>
      </c>
      <c r="P13" s="66" t="str">
        <f>IF(Stoff!D11="i.r.","",'Gass transport'!$R11*1000*'1a. Stedsspesifikk'!$D$105*'1a. Stedsspesifikk'!$D$107/'1a. Stedsspesifikk'!$C$139)</f>
        <v/>
      </c>
      <c r="Q13" s="66" t="e">
        <f>'Vann transport'!$E11*'1a. Stedsspesifikk'!$D$113*'1a. Stedsspesifikk'!$D$114/'1a. Stedsspesifikk'!$C$139</f>
        <v>#VALUE!</v>
      </c>
      <c r="R13" s="66" t="str">
        <f>IF('Opptak i organismer'!$H11="","",'Opptak i organismer'!$H11*'1a. Stedsspesifikk'!$D$120*'1a. Stedsspesifikk'!$D$122*'1a. Stedsspesifikk'!$D$121/'1a. Stedsspesifikk'!$C$139)</f>
        <v/>
      </c>
      <c r="S13" s="220" t="e">
        <f>'Opptak i organismer'!$M11*'1a. Stedsspesifikk'!$D$130*'1a. Stedsspesifikk'!$D$132*'1a. Stedsspesifikk'!$D$131/'1a. Stedsspesifikk'!$C$139</f>
        <v>#VALUE!</v>
      </c>
      <c r="T13" s="57"/>
      <c r="U13" s="57"/>
      <c r="V13" s="57"/>
      <c r="W13" s="57"/>
      <c r="X13" s="57"/>
      <c r="Y13" s="57"/>
      <c r="Z13" s="57"/>
      <c r="AA13" s="57"/>
      <c r="AB13" s="57"/>
      <c r="AC13" s="57"/>
      <c r="AD13" s="57"/>
      <c r="AE13" s="57"/>
      <c r="AF13" s="57"/>
      <c r="AG13" s="57"/>
      <c r="AH13" s="57"/>
      <c r="AI13" s="57"/>
    </row>
    <row r="14" spans="1:35" x14ac:dyDescent="0.2">
      <c r="A14" s="64" t="str">
        <f>IF('1b. Kons. jord'!C14&gt;0,"x","")</f>
        <v/>
      </c>
      <c r="B14" s="229" t="str">
        <f>IF(Stoff!$B12=0,"-",Stoff!$B12)</f>
        <v>Cyanid fri</v>
      </c>
      <c r="C14" s="230">
        <f>IF(Stoff!K12&gt;0,Stoff!K12,"")</f>
        <v>1.2E-2</v>
      </c>
      <c r="D14" s="219" t="e">
        <f t="shared" si="0"/>
        <v>#VALUE!</v>
      </c>
      <c r="E14" s="66">
        <f>'1a. Stedsspesifikk'!$D$74*0.000001*'1b. Kons. jord'!$D14*'1a. Stedsspesifikk'!$D$76/'1a. Stedsspesifikk'!$C$139</f>
        <v>0</v>
      </c>
      <c r="F14" s="66">
        <f>'1a. Stedsspesifikk'!$D$86*0.000001*'1b. Kons. jord'!$D14*Stoff!O12*'1a. Stedsspesifikk'!$D$88/'1a. Stedsspesifikk'!$C$139</f>
        <v>0</v>
      </c>
      <c r="G14" s="66">
        <f>'1a. Stedsspesifikk'!$D$93*0.000001*'1b. Kons. jord'!$D14*'1a. Stedsspesifikk'!$D$95*'1a. Stedsspesifikk'!$D$97*'1a. Stedsspesifikk'!$D$99/'1a. Stedsspesifikk'!$C$139</f>
        <v>0</v>
      </c>
      <c r="H14" s="66" t="e">
        <f>IF(Stoff!D12="i.r.","",'Gass transport'!$P12*1000*'1a. Stedsspesifikk'!$D$105*'1a. Stedsspesifikk'!$D$107/'1a. Stedsspesifikk'!$C$139)</f>
        <v>#VALUE!</v>
      </c>
      <c r="I14" s="66" t="e">
        <f>'Vann transport'!$C12*'1a. Stedsspesifikk'!$D$113*'1a. Stedsspesifikk'!$D$114/'1a. Stedsspesifikk'!$C$139</f>
        <v>#VALUE!</v>
      </c>
      <c r="J14" s="66" t="str">
        <f>IF('Opptak i organismer'!$F12="","",'Opptak i organismer'!$F12*'1a. Stedsspesifikk'!$D$120*'1a. Stedsspesifikk'!$D$122*'1a. Stedsspesifikk'!$D$121/'1a. Stedsspesifikk'!$C$139)</f>
        <v/>
      </c>
      <c r="K14" s="220" t="e">
        <f>'Opptak i organismer'!$K12*'1a. Stedsspesifikk'!$D$130*'1a. Stedsspesifikk'!$D$132*'1a. Stedsspesifikk'!$D$131/'1a. Stedsspesifikk'!$C$139</f>
        <v>#VALUE!</v>
      </c>
      <c r="L14" s="219" t="e">
        <f t="shared" si="2"/>
        <v>#VALUE!</v>
      </c>
      <c r="M14" s="66">
        <f>'1a. Stedsspesifikk'!$D$74*0.000001*'1b. Kons. jord'!$E14*'1a. Stedsspesifikk'!$D$76/'1a. Stedsspesifikk'!$C$139</f>
        <v>0</v>
      </c>
      <c r="N14" s="66">
        <f>'1a. Stedsspesifikk'!$D$86*0.000001*'1b. Kons. jord'!$E14*Stoff!O12*'1a. Stedsspesifikk'!$D$88/'1a. Stedsspesifikk'!$C$139</f>
        <v>0</v>
      </c>
      <c r="O14" s="66">
        <f>'1a. Stedsspesifikk'!$D$93*0.000001*'1b. Kons. jord'!$E14*'1a. Stedsspesifikk'!$D$95*'1a. Stedsspesifikk'!$D$97*'1a. Stedsspesifikk'!$D$99/'1a. Stedsspesifikk'!$C$139</f>
        <v>0</v>
      </c>
      <c r="P14" s="66" t="e">
        <f>IF(Stoff!D12="i.r.","",'Gass transport'!$R12*1000*'1a. Stedsspesifikk'!$D$105*'1a. Stedsspesifikk'!$D$107/'1a. Stedsspesifikk'!$C$139)</f>
        <v>#VALUE!</v>
      </c>
      <c r="Q14" s="66" t="e">
        <f>'Vann transport'!$E12*'1a. Stedsspesifikk'!$D$113*'1a. Stedsspesifikk'!$D$114/'1a. Stedsspesifikk'!$C$139</f>
        <v>#VALUE!</v>
      </c>
      <c r="R14" s="66" t="str">
        <f>IF('Opptak i organismer'!$H12="","",'Opptak i organismer'!$H12*'1a. Stedsspesifikk'!$D$120*'1a. Stedsspesifikk'!$D$122*'1a. Stedsspesifikk'!$D$121/'1a. Stedsspesifikk'!$C$139)</f>
        <v/>
      </c>
      <c r="S14" s="220" t="e">
        <f>'Opptak i organismer'!$M12*'1a. Stedsspesifikk'!$D$130*'1a. Stedsspesifikk'!$D$132*'1a. Stedsspesifikk'!$D$131/'1a. Stedsspesifikk'!$C$139</f>
        <v>#VALUE!</v>
      </c>
      <c r="T14" s="57"/>
      <c r="U14" s="57"/>
      <c r="V14" s="57"/>
      <c r="W14" s="57"/>
      <c r="X14" s="57"/>
      <c r="Y14" s="57"/>
      <c r="Z14" s="57"/>
      <c r="AA14" s="57"/>
      <c r="AB14" s="57"/>
      <c r="AC14" s="57"/>
      <c r="AD14" s="57"/>
      <c r="AE14" s="57"/>
      <c r="AF14" s="57"/>
      <c r="AG14" s="57"/>
      <c r="AH14" s="57"/>
      <c r="AI14" s="57"/>
    </row>
    <row r="15" spans="1:35" x14ac:dyDescent="0.2">
      <c r="A15" s="64" t="str">
        <f>IF('1b. Kons. jord'!C15&gt;0,"x","")</f>
        <v/>
      </c>
      <c r="B15" s="229" t="str">
        <f>IF(Stoff!$B13=0,"-",Stoff!$B13)</f>
        <v>PCB CAS1336-36-3</v>
      </c>
      <c r="C15" s="230">
        <f>IF(Stoff!K13&gt;0,Stoff!K13,"")</f>
        <v>1.0000000000000001E-5</v>
      </c>
      <c r="D15" s="219" t="e">
        <f t="shared" si="0"/>
        <v>#VALUE!</v>
      </c>
      <c r="E15" s="66">
        <f>'1a. Stedsspesifikk'!$D$74*0.000001*'1b. Kons. jord'!$D15*'1a. Stedsspesifikk'!$D$76/'1a. Stedsspesifikk'!$C$139</f>
        <v>0</v>
      </c>
      <c r="F15" s="66">
        <f>'1a. Stedsspesifikk'!$D$86*0.000001*'1b. Kons. jord'!$D15*Stoff!O13*'1a. Stedsspesifikk'!$D$88/'1a. Stedsspesifikk'!$C$139</f>
        <v>0</v>
      </c>
      <c r="G15" s="66">
        <f>'1a. Stedsspesifikk'!$D$93*0.000001*'1b. Kons. jord'!$D15*'1a. Stedsspesifikk'!$D$95*'1a. Stedsspesifikk'!$D$97*'1a. Stedsspesifikk'!$D$99/'1a. Stedsspesifikk'!$C$139</f>
        <v>0</v>
      </c>
      <c r="H15" s="66" t="e">
        <f>IF(Stoff!D13="i.r.","",'Gass transport'!$P13*1000*'1a. Stedsspesifikk'!$D$105*'1a. Stedsspesifikk'!$D$107/'1a. Stedsspesifikk'!$C$139)</f>
        <v>#VALUE!</v>
      </c>
      <c r="I15" s="66" t="e">
        <f>'Vann transport'!$C13*'1a. Stedsspesifikk'!$D$113*'1a. Stedsspesifikk'!$D$114/'1a. Stedsspesifikk'!$C$139</f>
        <v>#VALUE!</v>
      </c>
      <c r="J15" s="66" t="str">
        <f>IF('Opptak i organismer'!$F13="","",'Opptak i organismer'!$F13*'1a. Stedsspesifikk'!$D$120*'1a. Stedsspesifikk'!$D$122*'1a. Stedsspesifikk'!$D$121/'1a. Stedsspesifikk'!$C$139)</f>
        <v/>
      </c>
      <c r="K15" s="220" t="e">
        <f>'Opptak i organismer'!$K13*'1a. Stedsspesifikk'!$D$130*'1a. Stedsspesifikk'!$D$132*'1a. Stedsspesifikk'!$D$131/'1a. Stedsspesifikk'!$C$139</f>
        <v>#VALUE!</v>
      </c>
      <c r="L15" s="219" t="e">
        <f t="shared" si="2"/>
        <v>#VALUE!</v>
      </c>
      <c r="M15" s="66">
        <f>'1a. Stedsspesifikk'!$D$74*0.000001*'1b. Kons. jord'!$E15*'1a. Stedsspesifikk'!$D$76/'1a. Stedsspesifikk'!$C$139</f>
        <v>0</v>
      </c>
      <c r="N15" s="66">
        <f>'1a. Stedsspesifikk'!$D$86*0.000001*'1b. Kons. jord'!$E15*Stoff!O13*'1a. Stedsspesifikk'!$D$88/'1a. Stedsspesifikk'!$C$139</f>
        <v>0</v>
      </c>
      <c r="O15" s="66">
        <f>'1a. Stedsspesifikk'!$D$93*0.000001*'1b. Kons. jord'!$E15*'1a. Stedsspesifikk'!$D$95*'1a. Stedsspesifikk'!$D$97*'1a. Stedsspesifikk'!$D$99/'1a. Stedsspesifikk'!$C$139</f>
        <v>0</v>
      </c>
      <c r="P15" s="66" t="e">
        <f>IF(Stoff!D13="i.r.","",'Gass transport'!$R13*1000*'1a. Stedsspesifikk'!$D$105*'1a. Stedsspesifikk'!$D$107/'1a. Stedsspesifikk'!$C$139)</f>
        <v>#VALUE!</v>
      </c>
      <c r="Q15" s="66" t="e">
        <f>'Vann transport'!$E13*'1a. Stedsspesifikk'!$D$113*'1a. Stedsspesifikk'!$D$114/'1a. Stedsspesifikk'!$C$139</f>
        <v>#VALUE!</v>
      </c>
      <c r="R15" s="66" t="str">
        <f>IF('Opptak i organismer'!$H13="","",'Opptak i organismer'!$H13*'1a. Stedsspesifikk'!$D$120*'1a. Stedsspesifikk'!$D$122*'1a. Stedsspesifikk'!$D$121/'1a. Stedsspesifikk'!$C$139)</f>
        <v/>
      </c>
      <c r="S15" s="220" t="e">
        <f>'Opptak i organismer'!$M13*'1a. Stedsspesifikk'!$D$130*'1a. Stedsspesifikk'!$D$132*'1a. Stedsspesifikk'!$D$131/'1a. Stedsspesifikk'!$C$139</f>
        <v>#VALUE!</v>
      </c>
      <c r="T15" s="57"/>
      <c r="U15" s="57"/>
      <c r="V15" s="57"/>
      <c r="W15" s="57"/>
      <c r="X15" s="57"/>
      <c r="Y15" s="57"/>
      <c r="Z15" s="57"/>
      <c r="AA15" s="57"/>
      <c r="AB15" s="57"/>
      <c r="AC15" s="57"/>
      <c r="AD15" s="57"/>
      <c r="AE15" s="57"/>
      <c r="AF15" s="57"/>
      <c r="AG15" s="57"/>
      <c r="AH15" s="57"/>
      <c r="AI15" s="57"/>
    </row>
    <row r="16" spans="1:35" x14ac:dyDescent="0.2">
      <c r="A16" s="64" t="str">
        <f>IF('1b. Kons. jord'!C16&gt;0,"x","")</f>
        <v/>
      </c>
      <c r="B16" s="229" t="str">
        <f>IF(Stoff!$B14=0,"-",Stoff!$B14)</f>
        <v>Lindan</v>
      </c>
      <c r="C16" s="230">
        <f>IF(Stoff!K14&gt;0,Stoff!K14,"")</f>
        <v>1E-3</v>
      </c>
      <c r="D16" s="219" t="e">
        <f t="shared" si="0"/>
        <v>#VALUE!</v>
      </c>
      <c r="E16" s="66">
        <f>'1a. Stedsspesifikk'!$D$74*0.000001*'1b. Kons. jord'!$D16*'1a. Stedsspesifikk'!$D$76/'1a. Stedsspesifikk'!$C$139</f>
        <v>0</v>
      </c>
      <c r="F16" s="66">
        <f>'1a. Stedsspesifikk'!$D$86*0.000001*'1b. Kons. jord'!$D16*Stoff!O14*'1a. Stedsspesifikk'!$D$88/'1a. Stedsspesifikk'!$C$139</f>
        <v>0</v>
      </c>
      <c r="G16" s="66">
        <f>'1a. Stedsspesifikk'!$D$93*0.000001*'1b. Kons. jord'!$D16*'1a. Stedsspesifikk'!$D$95*'1a. Stedsspesifikk'!$D$97*'1a. Stedsspesifikk'!$D$99/'1a. Stedsspesifikk'!$C$139</f>
        <v>0</v>
      </c>
      <c r="H16" s="66" t="e">
        <f>IF(Stoff!D14="i.r.","",'Gass transport'!$P14*1000*'1a. Stedsspesifikk'!$D$105*'1a. Stedsspesifikk'!$D$107/'1a. Stedsspesifikk'!$C$139)</f>
        <v>#VALUE!</v>
      </c>
      <c r="I16" s="66" t="e">
        <f>'Vann transport'!$C14*'1a. Stedsspesifikk'!$D$113*'1a. Stedsspesifikk'!$D$114/'1a. Stedsspesifikk'!$C$139</f>
        <v>#VALUE!</v>
      </c>
      <c r="J16" s="66" t="str">
        <f>IF('Opptak i organismer'!$F14="","",'Opptak i organismer'!$F14*'1a. Stedsspesifikk'!$D$120*'1a. Stedsspesifikk'!$D$122*'1a. Stedsspesifikk'!$D$121/'1a. Stedsspesifikk'!$C$139)</f>
        <v/>
      </c>
      <c r="K16" s="220" t="e">
        <f>'Opptak i organismer'!$K14*'1a. Stedsspesifikk'!$D$130*'1a. Stedsspesifikk'!$D$132*'1a. Stedsspesifikk'!$D$131/'1a. Stedsspesifikk'!$C$139</f>
        <v>#VALUE!</v>
      </c>
      <c r="L16" s="219" t="e">
        <f t="shared" si="2"/>
        <v>#VALUE!</v>
      </c>
      <c r="M16" s="66">
        <f>'1a. Stedsspesifikk'!$D$74*0.000001*'1b. Kons. jord'!$E16*'1a. Stedsspesifikk'!$D$76/'1a. Stedsspesifikk'!$C$139</f>
        <v>0</v>
      </c>
      <c r="N16" s="66">
        <f>'1a. Stedsspesifikk'!$D$86*0.000001*'1b. Kons. jord'!$E16*Stoff!O14*'1a. Stedsspesifikk'!$D$88/'1a. Stedsspesifikk'!$C$139</f>
        <v>0</v>
      </c>
      <c r="O16" s="66">
        <f>'1a. Stedsspesifikk'!$D$93*0.000001*'1b. Kons. jord'!$E16*'1a. Stedsspesifikk'!$D$95*'1a. Stedsspesifikk'!$D$97*'1a. Stedsspesifikk'!$D$99/'1a. Stedsspesifikk'!$C$139</f>
        <v>0</v>
      </c>
      <c r="P16" s="66" t="e">
        <f>IF(Stoff!D14="i.r.","",'Gass transport'!$R14*1000*'1a. Stedsspesifikk'!$D$105*'1a. Stedsspesifikk'!$D$107/'1a. Stedsspesifikk'!$C$139)</f>
        <v>#VALUE!</v>
      </c>
      <c r="Q16" s="66" t="e">
        <f>'Vann transport'!$E14*'1a. Stedsspesifikk'!$D$113*'1a. Stedsspesifikk'!$D$114/'1a. Stedsspesifikk'!$C$139</f>
        <v>#VALUE!</v>
      </c>
      <c r="R16" s="66" t="str">
        <f>IF('Opptak i organismer'!$H14="","",'Opptak i organismer'!$H14*'1a. Stedsspesifikk'!$D$120*'1a. Stedsspesifikk'!$D$122*'1a. Stedsspesifikk'!$D$121/'1a. Stedsspesifikk'!$C$139)</f>
        <v/>
      </c>
      <c r="S16" s="220" t="e">
        <f>'Opptak i organismer'!$M14*'1a. Stedsspesifikk'!$D$130*'1a. Stedsspesifikk'!$D$132*'1a. Stedsspesifikk'!$D$131/'1a. Stedsspesifikk'!$C$139</f>
        <v>#VALUE!</v>
      </c>
      <c r="T16" s="57"/>
      <c r="U16" s="57"/>
      <c r="V16" s="57"/>
      <c r="W16" s="57"/>
      <c r="X16" s="57"/>
      <c r="Y16" s="57"/>
      <c r="Z16" s="57"/>
      <c r="AA16" s="57"/>
      <c r="AB16" s="57"/>
      <c r="AC16" s="57"/>
      <c r="AD16" s="57"/>
      <c r="AE16" s="57"/>
      <c r="AF16" s="57"/>
      <c r="AG16" s="57"/>
      <c r="AH16" s="57"/>
      <c r="AI16" s="57"/>
    </row>
    <row r="17" spans="1:35" x14ac:dyDescent="0.2">
      <c r="A17" s="64" t="str">
        <f>IF('1b. Kons. jord'!C17&gt;0,"x","")</f>
        <v/>
      </c>
      <c r="B17" s="229" t="str">
        <f>IF(Stoff!$B15=0,"-",Stoff!$B15)</f>
        <v>DDT</v>
      </c>
      <c r="C17" s="230">
        <f>IF(Stoff!K15&gt;0,Stoff!K15,"")</f>
        <v>0.01</v>
      </c>
      <c r="D17" s="219" t="e">
        <f t="shared" si="0"/>
        <v>#VALUE!</v>
      </c>
      <c r="E17" s="66">
        <f>'1a. Stedsspesifikk'!$D$74*0.000001*'1b. Kons. jord'!$D17*'1a. Stedsspesifikk'!$D$76/'1a. Stedsspesifikk'!$C$139</f>
        <v>0</v>
      </c>
      <c r="F17" s="66">
        <f>'1a. Stedsspesifikk'!$D$86*0.000001*'1b. Kons. jord'!$D17*Stoff!O15*'1a. Stedsspesifikk'!$D$88/'1a. Stedsspesifikk'!$C$139</f>
        <v>0</v>
      </c>
      <c r="G17" s="66">
        <f>'1a. Stedsspesifikk'!$D$93*0.000001*'1b. Kons. jord'!$D17*'1a. Stedsspesifikk'!$D$95*'1a. Stedsspesifikk'!$D$97*'1a. Stedsspesifikk'!$D$99/'1a. Stedsspesifikk'!$C$139</f>
        <v>0</v>
      </c>
      <c r="H17" s="66" t="e">
        <f>IF(Stoff!D15="i.r.","",'Gass transport'!$P15*1000*'1a. Stedsspesifikk'!$D$105*'1a. Stedsspesifikk'!$D$107/'1a. Stedsspesifikk'!$C$139)</f>
        <v>#VALUE!</v>
      </c>
      <c r="I17" s="66" t="e">
        <f>'Vann transport'!$C15*'1a. Stedsspesifikk'!$D$113*'1a. Stedsspesifikk'!$D$114/'1a. Stedsspesifikk'!$C$139</f>
        <v>#VALUE!</v>
      </c>
      <c r="J17" s="66" t="str">
        <f>IF('Opptak i organismer'!$F15="","",'Opptak i organismer'!$F15*'1a. Stedsspesifikk'!$D$120*'1a. Stedsspesifikk'!$D$122*'1a. Stedsspesifikk'!$D$121/'1a. Stedsspesifikk'!$C$139)</f>
        <v/>
      </c>
      <c r="K17" s="220" t="e">
        <f>'Opptak i organismer'!$K15*'1a. Stedsspesifikk'!$D$130*'1a. Stedsspesifikk'!$D$132*'1a. Stedsspesifikk'!$D$131/'1a. Stedsspesifikk'!$C$139</f>
        <v>#VALUE!</v>
      </c>
      <c r="L17" s="219" t="e">
        <f t="shared" si="2"/>
        <v>#VALUE!</v>
      </c>
      <c r="M17" s="66">
        <f>'1a. Stedsspesifikk'!$D$74*0.000001*'1b. Kons. jord'!$E17*'1a. Stedsspesifikk'!$D$76/'1a. Stedsspesifikk'!$C$139</f>
        <v>0</v>
      </c>
      <c r="N17" s="66">
        <f>'1a. Stedsspesifikk'!$D$86*0.000001*'1b. Kons. jord'!$E17*Stoff!O15*'1a. Stedsspesifikk'!$D$88/'1a. Stedsspesifikk'!$C$139</f>
        <v>0</v>
      </c>
      <c r="O17" s="66">
        <f>'1a. Stedsspesifikk'!$D$93*0.000001*'1b. Kons. jord'!$E17*'1a. Stedsspesifikk'!$D$95*'1a. Stedsspesifikk'!$D$97*'1a. Stedsspesifikk'!$D$99/'1a. Stedsspesifikk'!$C$139</f>
        <v>0</v>
      </c>
      <c r="P17" s="66" t="e">
        <f>IF(Stoff!D15="i.r.","",'Gass transport'!$R15*1000*'1a. Stedsspesifikk'!$D$105*'1a. Stedsspesifikk'!$D$107/'1a. Stedsspesifikk'!$C$139)</f>
        <v>#VALUE!</v>
      </c>
      <c r="Q17" s="66" t="e">
        <f>'Vann transport'!$E15*'1a. Stedsspesifikk'!$D$113*'1a. Stedsspesifikk'!$D$114/'1a. Stedsspesifikk'!$C$139</f>
        <v>#VALUE!</v>
      </c>
      <c r="R17" s="66" t="str">
        <f>IF('Opptak i organismer'!$H15="","",'Opptak i organismer'!$H15*'1a. Stedsspesifikk'!$D$120*'1a. Stedsspesifikk'!$D$122*'1a. Stedsspesifikk'!$D$121/'1a. Stedsspesifikk'!$C$139)</f>
        <v/>
      </c>
      <c r="S17" s="220" t="e">
        <f>'Opptak i organismer'!$M15*'1a. Stedsspesifikk'!$D$130*'1a. Stedsspesifikk'!$D$132*'1a. Stedsspesifikk'!$D$131/'1a. Stedsspesifikk'!$C$139</f>
        <v>#VALUE!</v>
      </c>
      <c r="T17" s="57"/>
      <c r="U17" s="57"/>
      <c r="V17" s="57"/>
      <c r="W17" s="57"/>
      <c r="X17" s="57"/>
      <c r="Y17" s="57"/>
      <c r="Z17" s="57"/>
      <c r="AA17" s="57"/>
      <c r="AB17" s="57"/>
      <c r="AC17" s="57"/>
      <c r="AD17" s="57"/>
      <c r="AE17" s="57"/>
      <c r="AF17" s="57"/>
      <c r="AG17" s="57"/>
      <c r="AH17" s="57"/>
      <c r="AI17" s="57"/>
    </row>
    <row r="18" spans="1:35" x14ac:dyDescent="0.2">
      <c r="A18" s="64" t="str">
        <f>IF('1b. Kons. jord'!C18&gt;0,"x","")</f>
        <v/>
      </c>
      <c r="B18" s="229" t="str">
        <f>IF(Stoff!$B16=0,"-",Stoff!$B16)</f>
        <v>Monoklorbensen</v>
      </c>
      <c r="C18" s="230">
        <f>IF(Stoff!K16&gt;0,Stoff!K16,"")</f>
        <v>0.2</v>
      </c>
      <c r="D18" s="219" t="e">
        <f t="shared" si="0"/>
        <v>#VALUE!</v>
      </c>
      <c r="E18" s="66">
        <f>'1a. Stedsspesifikk'!$D$74*0.000001*'1b. Kons. jord'!$D18*'1a. Stedsspesifikk'!$D$76/'1a. Stedsspesifikk'!$C$139</f>
        <v>0</v>
      </c>
      <c r="F18" s="66">
        <f>'1a. Stedsspesifikk'!$D$86*0.000001*'1b. Kons. jord'!$D18*Stoff!O16*'1a. Stedsspesifikk'!$D$88/'1a. Stedsspesifikk'!$C$139</f>
        <v>0</v>
      </c>
      <c r="G18" s="66">
        <f>'1a. Stedsspesifikk'!$D$93*0.000001*'1b. Kons. jord'!$D18*'1a. Stedsspesifikk'!$D$95*'1a. Stedsspesifikk'!$D$97*'1a. Stedsspesifikk'!$D$99/'1a. Stedsspesifikk'!$C$139</f>
        <v>0</v>
      </c>
      <c r="H18" s="66" t="e">
        <f>IF(Stoff!D16="i.r.","",'Gass transport'!$P16*1000*'1a. Stedsspesifikk'!$D$105*'1a. Stedsspesifikk'!$D$107/'1a. Stedsspesifikk'!$C$139)</f>
        <v>#VALUE!</v>
      </c>
      <c r="I18" s="66" t="e">
        <f>'Vann transport'!$C16*'1a. Stedsspesifikk'!$D$113*'1a. Stedsspesifikk'!$D$114/'1a. Stedsspesifikk'!$C$139</f>
        <v>#VALUE!</v>
      </c>
      <c r="J18" s="66" t="str">
        <f>IF('Opptak i organismer'!$F16="","",'Opptak i organismer'!$F16*'1a. Stedsspesifikk'!$D$120*'1a. Stedsspesifikk'!$D$122*'1a. Stedsspesifikk'!$D$121/'1a. Stedsspesifikk'!$C$139)</f>
        <v/>
      </c>
      <c r="K18" s="220" t="e">
        <f>'Opptak i organismer'!$K16*'1a. Stedsspesifikk'!$D$130*'1a. Stedsspesifikk'!$D$132*'1a. Stedsspesifikk'!$D$131/'1a. Stedsspesifikk'!$C$139</f>
        <v>#VALUE!</v>
      </c>
      <c r="L18" s="219" t="e">
        <f t="shared" si="2"/>
        <v>#VALUE!</v>
      </c>
      <c r="M18" s="66">
        <f>'1a. Stedsspesifikk'!$D$74*0.000001*'1b. Kons. jord'!$E18*'1a. Stedsspesifikk'!$D$76/'1a. Stedsspesifikk'!$C$139</f>
        <v>0</v>
      </c>
      <c r="N18" s="66">
        <f>'1a. Stedsspesifikk'!$D$86*0.000001*'1b. Kons. jord'!$E18*Stoff!O16*'1a. Stedsspesifikk'!$D$88/'1a. Stedsspesifikk'!$C$139</f>
        <v>0</v>
      </c>
      <c r="O18" s="66">
        <f>'1a. Stedsspesifikk'!$D$93*0.000001*'1b. Kons. jord'!$E18*'1a. Stedsspesifikk'!$D$95*'1a. Stedsspesifikk'!$D$97*'1a. Stedsspesifikk'!$D$99/'1a. Stedsspesifikk'!$C$139</f>
        <v>0</v>
      </c>
      <c r="P18" s="66" t="e">
        <f>IF(Stoff!D16="i.r.","",'Gass transport'!$R16*1000*'1a. Stedsspesifikk'!$D$105*'1a. Stedsspesifikk'!$D$107/'1a. Stedsspesifikk'!$C$139)</f>
        <v>#VALUE!</v>
      </c>
      <c r="Q18" s="66" t="e">
        <f>'Vann transport'!$E16*'1a. Stedsspesifikk'!$D$113*'1a. Stedsspesifikk'!$D$114/'1a. Stedsspesifikk'!$C$139</f>
        <v>#VALUE!</v>
      </c>
      <c r="R18" s="66" t="str">
        <f>IF('Opptak i organismer'!$H16="","",'Opptak i organismer'!$H16*'1a. Stedsspesifikk'!$D$120*'1a. Stedsspesifikk'!$D$122*'1a. Stedsspesifikk'!$D$121/'1a. Stedsspesifikk'!$C$139)</f>
        <v/>
      </c>
      <c r="S18" s="220" t="e">
        <f>'Opptak i organismer'!$M16*'1a. Stedsspesifikk'!$D$130*'1a. Stedsspesifikk'!$D$132*'1a. Stedsspesifikk'!$D$131/'1a. Stedsspesifikk'!$C$139</f>
        <v>#VALUE!</v>
      </c>
      <c r="T18" s="57"/>
      <c r="U18" s="57"/>
      <c r="V18" s="57"/>
      <c r="W18" s="57"/>
      <c r="X18" s="57"/>
      <c r="Y18" s="57"/>
      <c r="Z18" s="57"/>
      <c r="AA18" s="57"/>
      <c r="AB18" s="57"/>
      <c r="AC18" s="57"/>
      <c r="AD18" s="57"/>
      <c r="AE18" s="57"/>
      <c r="AF18" s="57"/>
      <c r="AG18" s="57"/>
      <c r="AH18" s="57"/>
      <c r="AI18" s="57"/>
    </row>
    <row r="19" spans="1:35" x14ac:dyDescent="0.2">
      <c r="A19" s="64" t="str">
        <f>IF('1b. Kons. jord'!C19&gt;0,"x","")</f>
        <v/>
      </c>
      <c r="B19" s="229" t="str">
        <f>IF(Stoff!$B17=0,"-",Stoff!$B17)</f>
        <v>1,2-diklorbensen</v>
      </c>
      <c r="C19" s="230">
        <f>IF(Stoff!K17&gt;0,Stoff!K17,"")</f>
        <v>0.43</v>
      </c>
      <c r="D19" s="219" t="e">
        <f t="shared" si="0"/>
        <v>#VALUE!</v>
      </c>
      <c r="E19" s="66">
        <f>'1a. Stedsspesifikk'!$D$74*0.000001*'1b. Kons. jord'!$D19*'1a. Stedsspesifikk'!$D$76/'1a. Stedsspesifikk'!$C$139</f>
        <v>0</v>
      </c>
      <c r="F19" s="66">
        <f>'1a. Stedsspesifikk'!$D$86*0.000001*'1b. Kons. jord'!$D19*Stoff!O17*'1a. Stedsspesifikk'!$D$88/'1a. Stedsspesifikk'!$C$139</f>
        <v>0</v>
      </c>
      <c r="G19" s="66">
        <f>'1a. Stedsspesifikk'!$D$93*0.000001*'1b. Kons. jord'!$D19*'1a. Stedsspesifikk'!$D$95*'1a. Stedsspesifikk'!$D$97*'1a. Stedsspesifikk'!$D$99/'1a. Stedsspesifikk'!$C$139</f>
        <v>0</v>
      </c>
      <c r="H19" s="66" t="e">
        <f>IF(Stoff!D17="i.r.","",'Gass transport'!$P17*1000*'1a. Stedsspesifikk'!$D$105*'1a. Stedsspesifikk'!$D$107/'1a. Stedsspesifikk'!$C$139)</f>
        <v>#VALUE!</v>
      </c>
      <c r="I19" s="66" t="e">
        <f>'Vann transport'!$C17*'1a. Stedsspesifikk'!$D$113*'1a. Stedsspesifikk'!$D$114/'1a. Stedsspesifikk'!$C$139</f>
        <v>#VALUE!</v>
      </c>
      <c r="J19" s="66" t="str">
        <f>IF('Opptak i organismer'!$F17="","",'Opptak i organismer'!$F17*'1a. Stedsspesifikk'!$D$120*'1a. Stedsspesifikk'!$D$122*'1a. Stedsspesifikk'!$D$121/'1a. Stedsspesifikk'!$C$139)</f>
        <v/>
      </c>
      <c r="K19" s="220" t="e">
        <f>'Opptak i organismer'!$K17*'1a. Stedsspesifikk'!$D$130*'1a. Stedsspesifikk'!$D$132*'1a. Stedsspesifikk'!$D$131/'1a. Stedsspesifikk'!$C$139</f>
        <v>#VALUE!</v>
      </c>
      <c r="L19" s="219" t="e">
        <f t="shared" si="2"/>
        <v>#VALUE!</v>
      </c>
      <c r="M19" s="66">
        <f>'1a. Stedsspesifikk'!$D$74*0.000001*'1b. Kons. jord'!$E19*'1a. Stedsspesifikk'!$D$76/'1a. Stedsspesifikk'!$C$139</f>
        <v>0</v>
      </c>
      <c r="N19" s="66">
        <f>'1a. Stedsspesifikk'!$D$86*0.000001*'1b. Kons. jord'!$E19*Stoff!O17*'1a. Stedsspesifikk'!$D$88/'1a. Stedsspesifikk'!$C$139</f>
        <v>0</v>
      </c>
      <c r="O19" s="66">
        <f>'1a. Stedsspesifikk'!$D$93*0.000001*'1b. Kons. jord'!$E19*'1a. Stedsspesifikk'!$D$95*'1a. Stedsspesifikk'!$D$97*'1a. Stedsspesifikk'!$D$99/'1a. Stedsspesifikk'!$C$139</f>
        <v>0</v>
      </c>
      <c r="P19" s="66" t="e">
        <f>IF(Stoff!D17="i.r.","",'Gass transport'!$R17*1000*'1a. Stedsspesifikk'!$D$105*'1a. Stedsspesifikk'!$D$107/'1a. Stedsspesifikk'!$C$139)</f>
        <v>#VALUE!</v>
      </c>
      <c r="Q19" s="66" t="e">
        <f>'Vann transport'!$E17*'1a. Stedsspesifikk'!$D$113*'1a. Stedsspesifikk'!$D$114/'1a. Stedsspesifikk'!$C$139</f>
        <v>#VALUE!</v>
      </c>
      <c r="R19" s="66" t="str">
        <f>IF('Opptak i organismer'!$H17="","",'Opptak i organismer'!$H17*'1a. Stedsspesifikk'!$D$120*'1a. Stedsspesifikk'!$D$122*'1a. Stedsspesifikk'!$D$121/'1a. Stedsspesifikk'!$C$139)</f>
        <v/>
      </c>
      <c r="S19" s="220" t="e">
        <f>'Opptak i organismer'!$M17*'1a. Stedsspesifikk'!$D$130*'1a. Stedsspesifikk'!$D$132*'1a. Stedsspesifikk'!$D$131/'1a. Stedsspesifikk'!$C$139</f>
        <v>#VALUE!</v>
      </c>
      <c r="T19" s="57"/>
      <c r="U19" s="57"/>
      <c r="V19" s="57"/>
      <c r="W19" s="57"/>
      <c r="X19" s="57"/>
      <c r="Y19" s="57"/>
      <c r="Z19" s="57"/>
      <c r="AA19" s="57"/>
      <c r="AB19" s="57"/>
      <c r="AC19" s="57"/>
      <c r="AD19" s="57"/>
      <c r="AE19" s="57"/>
      <c r="AF19" s="57"/>
      <c r="AG19" s="57"/>
      <c r="AH19" s="57"/>
      <c r="AI19" s="57"/>
    </row>
    <row r="20" spans="1:35" x14ac:dyDescent="0.2">
      <c r="A20" s="64" t="str">
        <f>IF('1b. Kons. jord'!C20&gt;0,"x","")</f>
        <v/>
      </c>
      <c r="B20" s="229" t="str">
        <f>IF(Stoff!$B18=0,"-",Stoff!$B18)</f>
        <v>1,4-diklorbensen</v>
      </c>
      <c r="C20" s="230">
        <f>IF(Stoff!K18&gt;0,Stoff!K18,"")</f>
        <v>0.1</v>
      </c>
      <c r="D20" s="219" t="e">
        <f t="shared" si="0"/>
        <v>#VALUE!</v>
      </c>
      <c r="E20" s="66">
        <f>'1a. Stedsspesifikk'!$D$74*0.000001*'1b. Kons. jord'!$D20*'1a. Stedsspesifikk'!$D$76/'1a. Stedsspesifikk'!$C$139</f>
        <v>0</v>
      </c>
      <c r="F20" s="66">
        <f>'1a. Stedsspesifikk'!$D$86*0.000001*'1b. Kons. jord'!$D20*Stoff!O18*'1a. Stedsspesifikk'!$D$88/'1a. Stedsspesifikk'!$C$139</f>
        <v>0</v>
      </c>
      <c r="G20" s="66">
        <f>'1a. Stedsspesifikk'!$D$93*0.000001*'1b. Kons. jord'!$D20*'1a. Stedsspesifikk'!$D$95*'1a. Stedsspesifikk'!$D$97*'1a. Stedsspesifikk'!$D$99/'1a. Stedsspesifikk'!$C$139</f>
        <v>0</v>
      </c>
      <c r="H20" s="66" t="e">
        <f>IF(Stoff!D18="i.r.","",'Gass transport'!$P18*1000*'1a. Stedsspesifikk'!$D$105*'1a. Stedsspesifikk'!$D$107/'1a. Stedsspesifikk'!$C$139)</f>
        <v>#VALUE!</v>
      </c>
      <c r="I20" s="66" t="e">
        <f>'Vann transport'!$C18*'1a. Stedsspesifikk'!$D$113*'1a. Stedsspesifikk'!$D$114/'1a. Stedsspesifikk'!$C$139</f>
        <v>#VALUE!</v>
      </c>
      <c r="J20" s="66" t="str">
        <f>IF('Opptak i organismer'!$F18="","",'Opptak i organismer'!$F18*'1a. Stedsspesifikk'!$D$120*'1a. Stedsspesifikk'!$D$122*'1a. Stedsspesifikk'!$D$121/'1a. Stedsspesifikk'!$C$139)</f>
        <v/>
      </c>
      <c r="K20" s="220" t="e">
        <f>'Opptak i organismer'!$K18*'1a. Stedsspesifikk'!$D$130*'1a. Stedsspesifikk'!$D$132*'1a. Stedsspesifikk'!$D$131/'1a. Stedsspesifikk'!$C$139</f>
        <v>#VALUE!</v>
      </c>
      <c r="L20" s="219" t="e">
        <f t="shared" si="2"/>
        <v>#VALUE!</v>
      </c>
      <c r="M20" s="66">
        <f>'1a. Stedsspesifikk'!$D$74*0.000001*'1b. Kons. jord'!$E20*'1a. Stedsspesifikk'!$D$76/'1a. Stedsspesifikk'!$C$139</f>
        <v>0</v>
      </c>
      <c r="N20" s="66">
        <f>'1a. Stedsspesifikk'!$D$86*0.000001*'1b. Kons. jord'!$E20*Stoff!O18*'1a. Stedsspesifikk'!$D$88/'1a. Stedsspesifikk'!$C$139</f>
        <v>0</v>
      </c>
      <c r="O20" s="66">
        <f>'1a. Stedsspesifikk'!$D$93*0.000001*'1b. Kons. jord'!$E20*'1a. Stedsspesifikk'!$D$95*'1a. Stedsspesifikk'!$D$97*'1a. Stedsspesifikk'!$D$99/'1a. Stedsspesifikk'!$C$139</f>
        <v>0</v>
      </c>
      <c r="P20" s="66" t="e">
        <f>IF(Stoff!D18="i.r.","",'Gass transport'!$R18*1000*'1a. Stedsspesifikk'!$D$105*'1a. Stedsspesifikk'!$D$107/'1a. Stedsspesifikk'!$C$139)</f>
        <v>#VALUE!</v>
      </c>
      <c r="Q20" s="66" t="e">
        <f>'Vann transport'!$E18*'1a. Stedsspesifikk'!$D$113*'1a. Stedsspesifikk'!$D$114/'1a. Stedsspesifikk'!$C$139</f>
        <v>#VALUE!</v>
      </c>
      <c r="R20" s="66" t="str">
        <f>IF('Opptak i organismer'!$H18="","",'Opptak i organismer'!$H18*'1a. Stedsspesifikk'!$D$120*'1a. Stedsspesifikk'!$D$122*'1a. Stedsspesifikk'!$D$121/'1a. Stedsspesifikk'!$C$139)</f>
        <v/>
      </c>
      <c r="S20" s="220" t="e">
        <f>'Opptak i organismer'!$M18*'1a. Stedsspesifikk'!$D$130*'1a. Stedsspesifikk'!$D$132*'1a. Stedsspesifikk'!$D$131/'1a. Stedsspesifikk'!$C$139</f>
        <v>#VALUE!</v>
      </c>
      <c r="T20" s="57"/>
      <c r="U20" s="57"/>
      <c r="V20" s="57"/>
      <c r="W20" s="57"/>
      <c r="X20" s="57"/>
      <c r="Y20" s="57"/>
      <c r="Z20" s="57"/>
      <c r="AA20" s="57"/>
      <c r="AB20" s="57"/>
      <c r="AC20" s="57"/>
      <c r="AD20" s="57"/>
      <c r="AE20" s="57"/>
      <c r="AF20" s="57"/>
      <c r="AG20" s="57"/>
      <c r="AH20" s="57"/>
      <c r="AI20" s="57"/>
    </row>
    <row r="21" spans="1:35" x14ac:dyDescent="0.2">
      <c r="A21" s="64" t="str">
        <f>IF('1b. Kons. jord'!C21&gt;0,"x","")</f>
        <v/>
      </c>
      <c r="B21" s="229" t="str">
        <f>IF(Stoff!$B19=0,"-",Stoff!$B19)</f>
        <v>1,2,4-triklorbensen</v>
      </c>
      <c r="C21" s="230">
        <f>IF(Stoff!K19&gt;0,Stoff!K19,"")</f>
        <v>8.0000000000000002E-3</v>
      </c>
      <c r="D21" s="219" t="e">
        <f t="shared" si="0"/>
        <v>#VALUE!</v>
      </c>
      <c r="E21" s="66">
        <f>'1a. Stedsspesifikk'!$D$74*0.000001*'1b. Kons. jord'!$D21*'1a. Stedsspesifikk'!$D$76/'1a. Stedsspesifikk'!$C$139</f>
        <v>0</v>
      </c>
      <c r="F21" s="66">
        <f>'1a. Stedsspesifikk'!$D$86*0.000001*'1b. Kons. jord'!$D21*Stoff!O19*'1a. Stedsspesifikk'!$D$88/'1a. Stedsspesifikk'!$C$139</f>
        <v>0</v>
      </c>
      <c r="G21" s="66">
        <f>'1a. Stedsspesifikk'!$D$93*0.000001*'1b. Kons. jord'!$D21*'1a. Stedsspesifikk'!$D$95*'1a. Stedsspesifikk'!$D$97*'1a. Stedsspesifikk'!$D$99/'1a. Stedsspesifikk'!$C$139</f>
        <v>0</v>
      </c>
      <c r="H21" s="66" t="e">
        <f>IF(Stoff!D19="i.r.","",'Gass transport'!$P19*1000*'1a. Stedsspesifikk'!$D$105*'1a. Stedsspesifikk'!$D$107/'1a. Stedsspesifikk'!$C$139)</f>
        <v>#VALUE!</v>
      </c>
      <c r="I21" s="66" t="e">
        <f>'Vann transport'!$C19*'1a. Stedsspesifikk'!$D$113*'1a. Stedsspesifikk'!$D$114/'1a. Stedsspesifikk'!$C$139</f>
        <v>#VALUE!</v>
      </c>
      <c r="J21" s="66" t="str">
        <f>IF('Opptak i organismer'!$F19="","",'Opptak i organismer'!$F19*'1a. Stedsspesifikk'!$D$120*'1a. Stedsspesifikk'!$D$122*'1a. Stedsspesifikk'!$D$121/'1a. Stedsspesifikk'!$C$139)</f>
        <v/>
      </c>
      <c r="K21" s="220" t="e">
        <f>'Opptak i organismer'!$K19*'1a. Stedsspesifikk'!$D$130*'1a. Stedsspesifikk'!$D$132*'1a. Stedsspesifikk'!$D$131/'1a. Stedsspesifikk'!$C$139</f>
        <v>#VALUE!</v>
      </c>
      <c r="L21" s="219" t="e">
        <f t="shared" si="2"/>
        <v>#VALUE!</v>
      </c>
      <c r="M21" s="66">
        <f>'1a. Stedsspesifikk'!$D$74*0.000001*'1b. Kons. jord'!$E21*'1a. Stedsspesifikk'!$D$76/'1a. Stedsspesifikk'!$C$139</f>
        <v>0</v>
      </c>
      <c r="N21" s="66">
        <f>'1a. Stedsspesifikk'!$D$86*0.000001*'1b. Kons. jord'!$E21*Stoff!O19*'1a. Stedsspesifikk'!$D$88/'1a. Stedsspesifikk'!$C$139</f>
        <v>0</v>
      </c>
      <c r="O21" s="66">
        <f>'1a. Stedsspesifikk'!$D$93*0.000001*'1b. Kons. jord'!$E21*'1a. Stedsspesifikk'!$D$95*'1a. Stedsspesifikk'!$D$97*'1a. Stedsspesifikk'!$D$99/'1a. Stedsspesifikk'!$C$139</f>
        <v>0</v>
      </c>
      <c r="P21" s="66" t="e">
        <f>IF(Stoff!D19="i.r.","",'Gass transport'!$R19*1000*'1a. Stedsspesifikk'!$D$105*'1a. Stedsspesifikk'!$D$107/'1a. Stedsspesifikk'!$C$139)</f>
        <v>#VALUE!</v>
      </c>
      <c r="Q21" s="66" t="e">
        <f>'Vann transport'!$E19*'1a. Stedsspesifikk'!$D$113*'1a. Stedsspesifikk'!$D$114/'1a. Stedsspesifikk'!$C$139</f>
        <v>#VALUE!</v>
      </c>
      <c r="R21" s="66" t="str">
        <f>IF('Opptak i organismer'!$H19="","",'Opptak i organismer'!$H19*'1a. Stedsspesifikk'!$D$120*'1a. Stedsspesifikk'!$D$122*'1a. Stedsspesifikk'!$D$121/'1a. Stedsspesifikk'!$C$139)</f>
        <v/>
      </c>
      <c r="S21" s="220" t="e">
        <f>'Opptak i organismer'!$M19*'1a. Stedsspesifikk'!$D$130*'1a. Stedsspesifikk'!$D$132*'1a. Stedsspesifikk'!$D$131/'1a. Stedsspesifikk'!$C$139</f>
        <v>#VALUE!</v>
      </c>
      <c r="T21" s="57"/>
      <c r="U21" s="57"/>
      <c r="V21" s="57"/>
      <c r="W21" s="57"/>
      <c r="X21" s="57"/>
      <c r="Y21" s="57"/>
      <c r="Z21" s="57"/>
      <c r="AA21" s="57"/>
      <c r="AB21" s="57"/>
      <c r="AC21" s="57"/>
      <c r="AD21" s="57"/>
      <c r="AE21" s="57"/>
      <c r="AF21" s="57"/>
      <c r="AG21" s="57"/>
      <c r="AH21" s="57"/>
      <c r="AI21" s="57"/>
    </row>
    <row r="22" spans="1:35" x14ac:dyDescent="0.2">
      <c r="A22" s="64" t="str">
        <f>IF('1b. Kons. jord'!C22&gt;0,"x","")</f>
        <v/>
      </c>
      <c r="B22" s="229" t="str">
        <f>IF(Stoff!$B20=0,"-",Stoff!$B20)</f>
        <v>1,2,3-triklorbensen</v>
      </c>
      <c r="C22" s="230">
        <f>IF(Stoff!K20&gt;0,Stoff!K20,"")</f>
        <v>8.0000000000000002E-3</v>
      </c>
      <c r="D22" s="219" t="e">
        <f t="shared" si="0"/>
        <v>#VALUE!</v>
      </c>
      <c r="E22" s="66">
        <f>'1a. Stedsspesifikk'!$D$74*0.000001*'1b. Kons. jord'!$D22*'1a. Stedsspesifikk'!$D$76/'1a. Stedsspesifikk'!$C$139</f>
        <v>0</v>
      </c>
      <c r="F22" s="66">
        <f>'1a. Stedsspesifikk'!$D$86*0.000001*'1b. Kons. jord'!$D22*Stoff!O20*'1a. Stedsspesifikk'!$D$88/'1a. Stedsspesifikk'!$C$139</f>
        <v>0</v>
      </c>
      <c r="G22" s="66">
        <f>'1a. Stedsspesifikk'!$D$93*0.000001*'1b. Kons. jord'!$D22*'1a. Stedsspesifikk'!$D$95*'1a. Stedsspesifikk'!$D$97*'1a. Stedsspesifikk'!$D$99/'1a. Stedsspesifikk'!$C$139</f>
        <v>0</v>
      </c>
      <c r="H22" s="66" t="e">
        <f>IF(Stoff!D20="i.r.","",'Gass transport'!$P20*1000*'1a. Stedsspesifikk'!$D$105*'1a. Stedsspesifikk'!$D$107/'1a. Stedsspesifikk'!$C$139)</f>
        <v>#VALUE!</v>
      </c>
      <c r="I22" s="66" t="e">
        <f>'Vann transport'!$C20*'1a. Stedsspesifikk'!$D$113*'1a. Stedsspesifikk'!$D$114/'1a. Stedsspesifikk'!$C$139</f>
        <v>#VALUE!</v>
      </c>
      <c r="J22" s="66" t="str">
        <f>IF('Opptak i organismer'!$F20="","",'Opptak i organismer'!$F20*'1a. Stedsspesifikk'!$D$120*'1a. Stedsspesifikk'!$D$122*'1a. Stedsspesifikk'!$D$121/'1a. Stedsspesifikk'!$C$139)</f>
        <v/>
      </c>
      <c r="K22" s="220" t="e">
        <f>'Opptak i organismer'!$K20*'1a. Stedsspesifikk'!$D$130*'1a. Stedsspesifikk'!$D$132*'1a. Stedsspesifikk'!$D$131/'1a. Stedsspesifikk'!$C$139</f>
        <v>#VALUE!</v>
      </c>
      <c r="L22" s="219" t="e">
        <f t="shared" si="2"/>
        <v>#VALUE!</v>
      </c>
      <c r="M22" s="66">
        <f>'1a. Stedsspesifikk'!$D$74*0.000001*'1b. Kons. jord'!$E22*'1a. Stedsspesifikk'!$D$76/'1a. Stedsspesifikk'!$C$139</f>
        <v>0</v>
      </c>
      <c r="N22" s="66">
        <f>'1a. Stedsspesifikk'!$D$86*0.000001*'1b. Kons. jord'!$E22*Stoff!O20*'1a. Stedsspesifikk'!$D$88/'1a. Stedsspesifikk'!$C$139</f>
        <v>0</v>
      </c>
      <c r="O22" s="66">
        <f>'1a. Stedsspesifikk'!$D$93*0.000001*'1b. Kons. jord'!$E22*'1a. Stedsspesifikk'!$D$95*'1a. Stedsspesifikk'!$D$97*'1a. Stedsspesifikk'!$D$99/'1a. Stedsspesifikk'!$C$139</f>
        <v>0</v>
      </c>
      <c r="P22" s="66" t="e">
        <f>IF(Stoff!D20="i.r.","",'Gass transport'!$R20*1000*'1a. Stedsspesifikk'!$D$105*'1a. Stedsspesifikk'!$D$107/'1a. Stedsspesifikk'!$C$139)</f>
        <v>#VALUE!</v>
      </c>
      <c r="Q22" s="66" t="e">
        <f>'Vann transport'!$E20*'1a. Stedsspesifikk'!$D$113*'1a. Stedsspesifikk'!$D$114/'1a. Stedsspesifikk'!$C$139</f>
        <v>#VALUE!</v>
      </c>
      <c r="R22" s="66" t="str">
        <f>IF('Opptak i organismer'!$H20="","",'Opptak i organismer'!$H20*'1a. Stedsspesifikk'!$D$120*'1a. Stedsspesifikk'!$D$122*'1a. Stedsspesifikk'!$D$121/'1a. Stedsspesifikk'!$C$139)</f>
        <v/>
      </c>
      <c r="S22" s="220" t="e">
        <f>'Opptak i organismer'!$M20*'1a. Stedsspesifikk'!$D$130*'1a. Stedsspesifikk'!$D$132*'1a. Stedsspesifikk'!$D$131/'1a. Stedsspesifikk'!$C$139</f>
        <v>#VALUE!</v>
      </c>
      <c r="T22" s="57"/>
      <c r="U22" s="57"/>
      <c r="V22" s="57"/>
      <c r="W22" s="57"/>
      <c r="X22" s="57"/>
      <c r="Y22" s="57"/>
      <c r="Z22" s="57"/>
      <c r="AA22" s="57"/>
      <c r="AB22" s="57"/>
      <c r="AC22" s="57"/>
      <c r="AD22" s="57"/>
      <c r="AE22" s="57"/>
      <c r="AF22" s="57"/>
      <c r="AG22" s="57"/>
      <c r="AH22" s="57"/>
      <c r="AI22" s="57"/>
    </row>
    <row r="23" spans="1:35" x14ac:dyDescent="0.2">
      <c r="A23" s="64" t="str">
        <f>IF('1b. Kons. jord'!C23&gt;0,"x","")</f>
        <v/>
      </c>
      <c r="B23" s="229" t="str">
        <f>IF(Stoff!$B21=0,"-",Stoff!$B21)</f>
        <v>1,3,5-triklorbensen</v>
      </c>
      <c r="C23" s="230">
        <f>IF(Stoff!K21&gt;0,Stoff!K21,"")</f>
        <v>8.0000000000000002E-3</v>
      </c>
      <c r="D23" s="219" t="e">
        <f t="shared" si="0"/>
        <v>#VALUE!</v>
      </c>
      <c r="E23" s="66">
        <f>'1a. Stedsspesifikk'!$D$74*0.000001*'1b. Kons. jord'!$D23*'1a. Stedsspesifikk'!$D$76/'1a. Stedsspesifikk'!$C$139</f>
        <v>0</v>
      </c>
      <c r="F23" s="66">
        <f>'1a. Stedsspesifikk'!$D$86*0.000001*'1b. Kons. jord'!$D23*Stoff!O21*'1a. Stedsspesifikk'!$D$88/'1a. Stedsspesifikk'!$C$139</f>
        <v>0</v>
      </c>
      <c r="G23" s="66">
        <f>'1a. Stedsspesifikk'!$D$93*0.000001*'1b. Kons. jord'!$D23*'1a. Stedsspesifikk'!$D$95*'1a. Stedsspesifikk'!$D$97*'1a. Stedsspesifikk'!$D$99/'1a. Stedsspesifikk'!$C$139</f>
        <v>0</v>
      </c>
      <c r="H23" s="66" t="e">
        <f>IF(Stoff!D21="i.r.","",'Gass transport'!$P21*1000*'1a. Stedsspesifikk'!$D$105*'1a. Stedsspesifikk'!$D$107/'1a. Stedsspesifikk'!$C$139)</f>
        <v>#VALUE!</v>
      </c>
      <c r="I23" s="66" t="e">
        <f>'Vann transport'!$C21*'1a. Stedsspesifikk'!$D$113*'1a. Stedsspesifikk'!$D$114/'1a. Stedsspesifikk'!$C$139</f>
        <v>#VALUE!</v>
      </c>
      <c r="J23" s="66" t="str">
        <f>IF('Opptak i organismer'!$F21="","",'Opptak i organismer'!$F21*'1a. Stedsspesifikk'!$D$120*'1a. Stedsspesifikk'!$D$122*'1a. Stedsspesifikk'!$D$121/'1a. Stedsspesifikk'!$C$139)</f>
        <v/>
      </c>
      <c r="K23" s="220" t="e">
        <f>'Opptak i organismer'!$K21*'1a. Stedsspesifikk'!$D$130*'1a. Stedsspesifikk'!$D$132*'1a. Stedsspesifikk'!$D$131/'1a. Stedsspesifikk'!$C$139</f>
        <v>#VALUE!</v>
      </c>
      <c r="L23" s="219" t="e">
        <f t="shared" si="2"/>
        <v>#VALUE!</v>
      </c>
      <c r="M23" s="66">
        <f>'1a. Stedsspesifikk'!$D$74*0.000001*'1b. Kons. jord'!$E23*'1a. Stedsspesifikk'!$D$76/'1a. Stedsspesifikk'!$C$139</f>
        <v>0</v>
      </c>
      <c r="N23" s="66">
        <f>'1a. Stedsspesifikk'!$D$86*0.000001*'1b. Kons. jord'!$E23*Stoff!O21*'1a. Stedsspesifikk'!$D$88/'1a. Stedsspesifikk'!$C$139</f>
        <v>0</v>
      </c>
      <c r="O23" s="66">
        <f>'1a. Stedsspesifikk'!$D$93*0.000001*'1b. Kons. jord'!$E23*'1a. Stedsspesifikk'!$D$95*'1a. Stedsspesifikk'!$D$97*'1a. Stedsspesifikk'!$D$99/'1a. Stedsspesifikk'!$C$139</f>
        <v>0</v>
      </c>
      <c r="P23" s="66" t="e">
        <f>IF(Stoff!D21="i.r.","",'Gass transport'!$R21*1000*'1a. Stedsspesifikk'!$D$105*'1a. Stedsspesifikk'!$D$107/'1a. Stedsspesifikk'!$C$139)</f>
        <v>#VALUE!</v>
      </c>
      <c r="Q23" s="66" t="e">
        <f>'Vann transport'!$E21*'1a. Stedsspesifikk'!$D$113*'1a. Stedsspesifikk'!$D$114/'1a. Stedsspesifikk'!$C$139</f>
        <v>#VALUE!</v>
      </c>
      <c r="R23" s="66" t="str">
        <f>IF('Opptak i organismer'!$H21="","",'Opptak i organismer'!$H21*'1a. Stedsspesifikk'!$D$120*'1a. Stedsspesifikk'!$D$122*'1a. Stedsspesifikk'!$D$121/'1a. Stedsspesifikk'!$C$139)</f>
        <v/>
      </c>
      <c r="S23" s="220" t="e">
        <f>'Opptak i organismer'!$M21*'1a. Stedsspesifikk'!$D$130*'1a. Stedsspesifikk'!$D$132*'1a. Stedsspesifikk'!$D$131/'1a. Stedsspesifikk'!$C$139</f>
        <v>#VALUE!</v>
      </c>
      <c r="T23" s="57"/>
      <c r="U23" s="57"/>
      <c r="V23" s="57"/>
      <c r="W23" s="57"/>
      <c r="X23" s="57"/>
      <c r="Y23" s="57"/>
      <c r="Z23" s="57"/>
      <c r="AA23" s="57"/>
      <c r="AB23" s="57"/>
      <c r="AC23" s="57"/>
      <c r="AD23" s="57"/>
      <c r="AE23" s="57"/>
      <c r="AF23" s="57"/>
      <c r="AG23" s="57"/>
      <c r="AH23" s="57"/>
      <c r="AI23" s="57"/>
    </row>
    <row r="24" spans="1:35" x14ac:dyDescent="0.2">
      <c r="A24" s="64" t="str">
        <f>IF('1b. Kons. jord'!C24&gt;0,"x","")</f>
        <v/>
      </c>
      <c r="B24" s="229" t="str">
        <f>IF(Stoff!$B22=0,"-",Stoff!$B22)</f>
        <v>1,2,4,5-tetraklorbensen</v>
      </c>
      <c r="C24" s="230">
        <f>IF(Stoff!K22&gt;0,Stoff!K22,"")</f>
        <v>2.9999999999999997E-4</v>
      </c>
      <c r="D24" s="219" t="e">
        <f t="shared" si="0"/>
        <v>#VALUE!</v>
      </c>
      <c r="E24" s="66">
        <f>'1a. Stedsspesifikk'!$D$74*0.000001*'1b. Kons. jord'!$D24*'1a. Stedsspesifikk'!$D$76/'1a. Stedsspesifikk'!$C$139</f>
        <v>0</v>
      </c>
      <c r="F24" s="66">
        <f>'1a. Stedsspesifikk'!$D$86*0.000001*'1b. Kons. jord'!$D24*Stoff!O22*'1a. Stedsspesifikk'!$D$88/'1a. Stedsspesifikk'!$C$139</f>
        <v>0</v>
      </c>
      <c r="G24" s="66">
        <f>'1a. Stedsspesifikk'!$D$93*0.000001*'1b. Kons. jord'!$D24*'1a. Stedsspesifikk'!$D$95*'1a. Stedsspesifikk'!$D$97*'1a. Stedsspesifikk'!$D$99/'1a. Stedsspesifikk'!$C$139</f>
        <v>0</v>
      </c>
      <c r="H24" s="66" t="e">
        <f>IF(Stoff!D22="i.r.","",'Gass transport'!$P22*1000*'1a. Stedsspesifikk'!$D$105*'1a. Stedsspesifikk'!$D$107/'1a. Stedsspesifikk'!$C$139)</f>
        <v>#VALUE!</v>
      </c>
      <c r="I24" s="66" t="e">
        <f>'Vann transport'!$C22*'1a. Stedsspesifikk'!$D$113*'1a. Stedsspesifikk'!$D$114/'1a. Stedsspesifikk'!$C$139</f>
        <v>#VALUE!</v>
      </c>
      <c r="J24" s="66" t="str">
        <f>IF('Opptak i organismer'!$F22="","",'Opptak i organismer'!$F22*'1a. Stedsspesifikk'!$D$120*'1a. Stedsspesifikk'!$D$122*'1a. Stedsspesifikk'!$D$121/'1a. Stedsspesifikk'!$C$139)</f>
        <v/>
      </c>
      <c r="K24" s="220" t="e">
        <f>'Opptak i organismer'!$K22*'1a. Stedsspesifikk'!$D$130*'1a. Stedsspesifikk'!$D$132*'1a. Stedsspesifikk'!$D$131/'1a. Stedsspesifikk'!$C$139</f>
        <v>#VALUE!</v>
      </c>
      <c r="L24" s="219" t="e">
        <f t="shared" si="2"/>
        <v>#VALUE!</v>
      </c>
      <c r="M24" s="66">
        <f>'1a. Stedsspesifikk'!$D$74*0.000001*'1b. Kons. jord'!$E24*'1a. Stedsspesifikk'!$D$76/'1a. Stedsspesifikk'!$C$139</f>
        <v>0</v>
      </c>
      <c r="N24" s="66">
        <f>'1a. Stedsspesifikk'!$D$86*0.000001*'1b. Kons. jord'!$E24*Stoff!O22*'1a. Stedsspesifikk'!$D$88/'1a. Stedsspesifikk'!$C$139</f>
        <v>0</v>
      </c>
      <c r="O24" s="66">
        <f>'1a. Stedsspesifikk'!$D$93*0.000001*'1b. Kons. jord'!$E24*'1a. Stedsspesifikk'!$D$95*'1a. Stedsspesifikk'!$D$97*'1a. Stedsspesifikk'!$D$99/'1a. Stedsspesifikk'!$C$139</f>
        <v>0</v>
      </c>
      <c r="P24" s="66" t="e">
        <f>IF(Stoff!D22="i.r.","",'Gass transport'!$R22*1000*'1a. Stedsspesifikk'!$D$105*'1a. Stedsspesifikk'!$D$107/'1a. Stedsspesifikk'!$C$139)</f>
        <v>#VALUE!</v>
      </c>
      <c r="Q24" s="66" t="e">
        <f>'Vann transport'!$E22*'1a. Stedsspesifikk'!$D$113*'1a. Stedsspesifikk'!$D$114/'1a. Stedsspesifikk'!$C$139</f>
        <v>#VALUE!</v>
      </c>
      <c r="R24" s="66" t="str">
        <f>IF('Opptak i organismer'!$H22="","",'Opptak i organismer'!$H22*'1a. Stedsspesifikk'!$D$120*'1a. Stedsspesifikk'!$D$122*'1a. Stedsspesifikk'!$D$121/'1a. Stedsspesifikk'!$C$139)</f>
        <v/>
      </c>
      <c r="S24" s="220" t="e">
        <f>'Opptak i organismer'!$M22*'1a. Stedsspesifikk'!$D$130*'1a. Stedsspesifikk'!$D$132*'1a. Stedsspesifikk'!$D$131/'1a. Stedsspesifikk'!$C$139</f>
        <v>#VALUE!</v>
      </c>
      <c r="T24" s="57"/>
      <c r="U24" s="57"/>
      <c r="V24" s="57"/>
      <c r="W24" s="57"/>
      <c r="X24" s="57"/>
      <c r="Y24" s="57"/>
      <c r="Z24" s="57"/>
      <c r="AA24" s="57"/>
      <c r="AB24" s="57"/>
      <c r="AC24" s="57"/>
      <c r="AD24" s="57"/>
      <c r="AE24" s="57"/>
      <c r="AF24" s="57"/>
      <c r="AG24" s="57"/>
      <c r="AH24" s="57"/>
      <c r="AI24" s="57"/>
    </row>
    <row r="25" spans="1:35" x14ac:dyDescent="0.2">
      <c r="A25" s="64" t="str">
        <f>IF('1b. Kons. jord'!C25&gt;0,"x","")</f>
        <v/>
      </c>
      <c r="B25" s="229" t="str">
        <f>IF(Stoff!$B23=0,"-",Stoff!$B23)</f>
        <v>Pentaklorbensen</v>
      </c>
      <c r="C25" s="230">
        <f>IF(Stoff!K23&gt;0,Stoff!K23,"")</f>
        <v>5.0000000000000001E-4</v>
      </c>
      <c r="D25" s="219" t="e">
        <f t="shared" si="0"/>
        <v>#VALUE!</v>
      </c>
      <c r="E25" s="66">
        <f>'1a. Stedsspesifikk'!$D$74*0.000001*'1b. Kons. jord'!$D25*'1a. Stedsspesifikk'!$D$76/'1a. Stedsspesifikk'!$C$139</f>
        <v>0</v>
      </c>
      <c r="F25" s="66">
        <f>'1a. Stedsspesifikk'!$D$86*0.000001*'1b. Kons. jord'!$D25*Stoff!O23*'1a. Stedsspesifikk'!$D$88/'1a. Stedsspesifikk'!$C$139</f>
        <v>0</v>
      </c>
      <c r="G25" s="66">
        <f>'1a. Stedsspesifikk'!$D$93*0.000001*'1b. Kons. jord'!$D25*'1a. Stedsspesifikk'!$D$95*'1a. Stedsspesifikk'!$D$97*'1a. Stedsspesifikk'!$D$99/'1a. Stedsspesifikk'!$C$139</f>
        <v>0</v>
      </c>
      <c r="H25" s="66" t="e">
        <f>IF(Stoff!D23="i.r.","",'Gass transport'!$P23*1000*'1a. Stedsspesifikk'!$D$105*'1a. Stedsspesifikk'!$D$107/'1a. Stedsspesifikk'!$C$139)</f>
        <v>#VALUE!</v>
      </c>
      <c r="I25" s="66" t="e">
        <f>'Vann transport'!$C23*'1a. Stedsspesifikk'!$D$113*'1a. Stedsspesifikk'!$D$114/'1a. Stedsspesifikk'!$C$139</f>
        <v>#VALUE!</v>
      </c>
      <c r="J25" s="66" t="str">
        <f>IF('Opptak i organismer'!$F23="","",'Opptak i organismer'!$F23*'1a. Stedsspesifikk'!$D$120*'1a. Stedsspesifikk'!$D$122*'1a. Stedsspesifikk'!$D$121/'1a. Stedsspesifikk'!$C$139)</f>
        <v/>
      </c>
      <c r="K25" s="220" t="e">
        <f>'Opptak i organismer'!$K23*'1a. Stedsspesifikk'!$D$130*'1a. Stedsspesifikk'!$D$132*'1a. Stedsspesifikk'!$D$131/'1a. Stedsspesifikk'!$C$139</f>
        <v>#VALUE!</v>
      </c>
      <c r="L25" s="219" t="e">
        <f t="shared" si="2"/>
        <v>#VALUE!</v>
      </c>
      <c r="M25" s="66">
        <f>'1a. Stedsspesifikk'!$D$74*0.000001*'1b. Kons. jord'!$E25*'1a. Stedsspesifikk'!$D$76/'1a. Stedsspesifikk'!$C$139</f>
        <v>0</v>
      </c>
      <c r="N25" s="66">
        <f>'1a. Stedsspesifikk'!$D$86*0.000001*'1b. Kons. jord'!$E25*Stoff!O23*'1a. Stedsspesifikk'!$D$88/'1a. Stedsspesifikk'!$C$139</f>
        <v>0</v>
      </c>
      <c r="O25" s="66">
        <f>'1a. Stedsspesifikk'!$D$93*0.000001*'1b. Kons. jord'!$E25*'1a. Stedsspesifikk'!$D$95*'1a. Stedsspesifikk'!$D$97*'1a. Stedsspesifikk'!$D$99/'1a. Stedsspesifikk'!$C$139</f>
        <v>0</v>
      </c>
      <c r="P25" s="66" t="e">
        <f>IF(Stoff!D23="i.r.","",'Gass transport'!$R23*1000*'1a. Stedsspesifikk'!$D$105*'1a. Stedsspesifikk'!$D$107/'1a. Stedsspesifikk'!$C$139)</f>
        <v>#VALUE!</v>
      </c>
      <c r="Q25" s="66" t="e">
        <f>'Vann transport'!$E23*'1a. Stedsspesifikk'!$D$113*'1a. Stedsspesifikk'!$D$114/'1a. Stedsspesifikk'!$C$139</f>
        <v>#VALUE!</v>
      </c>
      <c r="R25" s="66" t="str">
        <f>IF('Opptak i organismer'!$H23="","",'Opptak i organismer'!$H23*'1a. Stedsspesifikk'!$D$120*'1a. Stedsspesifikk'!$D$122*'1a. Stedsspesifikk'!$D$121/'1a. Stedsspesifikk'!$C$139)</f>
        <v/>
      </c>
      <c r="S25" s="220" t="e">
        <f>'Opptak i organismer'!$M23*'1a. Stedsspesifikk'!$D$130*'1a. Stedsspesifikk'!$D$132*'1a. Stedsspesifikk'!$D$131/'1a. Stedsspesifikk'!$C$139</f>
        <v>#VALUE!</v>
      </c>
      <c r="T25" s="57"/>
      <c r="U25" s="57"/>
      <c r="V25" s="57"/>
      <c r="W25" s="57"/>
      <c r="X25" s="57"/>
      <c r="Y25" s="57"/>
      <c r="Z25" s="57"/>
      <c r="AA25" s="57"/>
      <c r="AB25" s="57"/>
      <c r="AC25" s="57"/>
      <c r="AD25" s="57"/>
      <c r="AE25" s="57"/>
      <c r="AF25" s="57"/>
      <c r="AG25" s="57"/>
      <c r="AH25" s="57"/>
      <c r="AI25" s="57"/>
    </row>
    <row r="26" spans="1:35" x14ac:dyDescent="0.2">
      <c r="A26" s="64" t="str">
        <f>IF('1b. Kons. jord'!C26&gt;0,"x","")</f>
        <v/>
      </c>
      <c r="B26" s="229" t="str">
        <f>IF(Stoff!$B24=0,"-",Stoff!$B24)</f>
        <v>Heksaklorbensen</v>
      </c>
      <c r="C26" s="230">
        <f>IF(Stoff!K24&gt;0,Stoff!K24,"")</f>
        <v>1.6000000000000001E-4</v>
      </c>
      <c r="D26" s="219" t="e">
        <f t="shared" si="0"/>
        <v>#VALUE!</v>
      </c>
      <c r="E26" s="66">
        <f>'1a. Stedsspesifikk'!$D$74*0.000001*'1b. Kons. jord'!$D26*'1a. Stedsspesifikk'!$D$76/'1a. Stedsspesifikk'!$C$139</f>
        <v>0</v>
      </c>
      <c r="F26" s="66">
        <f>'1a. Stedsspesifikk'!$D$86*0.000001*'1b. Kons. jord'!$D26*Stoff!O24*'1a. Stedsspesifikk'!$D$88/'1a. Stedsspesifikk'!$C$139</f>
        <v>0</v>
      </c>
      <c r="G26" s="66">
        <f>'1a. Stedsspesifikk'!$D$93*0.000001*'1b. Kons. jord'!$D26*'1a. Stedsspesifikk'!$D$95*'1a. Stedsspesifikk'!$D$97*'1a. Stedsspesifikk'!$D$99/'1a. Stedsspesifikk'!$C$139</f>
        <v>0</v>
      </c>
      <c r="H26" s="66" t="e">
        <f>IF(Stoff!D24="i.r.","",'Gass transport'!$P24*1000*'1a. Stedsspesifikk'!$D$105*'1a. Stedsspesifikk'!$D$107/'1a. Stedsspesifikk'!$C$139)</f>
        <v>#VALUE!</v>
      </c>
      <c r="I26" s="66" t="e">
        <f>'Vann transport'!$C24*'1a. Stedsspesifikk'!$D$113*'1a. Stedsspesifikk'!$D$114/'1a. Stedsspesifikk'!$C$139</f>
        <v>#VALUE!</v>
      </c>
      <c r="J26" s="66" t="str">
        <f>IF('Opptak i organismer'!$F24="","",'Opptak i organismer'!$F24*'1a. Stedsspesifikk'!$D$120*'1a. Stedsspesifikk'!$D$122*'1a. Stedsspesifikk'!$D$121/'1a. Stedsspesifikk'!$C$139)</f>
        <v/>
      </c>
      <c r="K26" s="220" t="e">
        <f>'Opptak i organismer'!$K24*'1a. Stedsspesifikk'!$D$130*'1a. Stedsspesifikk'!$D$132*'1a. Stedsspesifikk'!$D$131/'1a. Stedsspesifikk'!$C$139</f>
        <v>#VALUE!</v>
      </c>
      <c r="L26" s="219" t="e">
        <f t="shared" si="2"/>
        <v>#VALUE!</v>
      </c>
      <c r="M26" s="66">
        <f>'1a. Stedsspesifikk'!$D$74*0.000001*'1b. Kons. jord'!$E26*'1a. Stedsspesifikk'!$D$76/'1a. Stedsspesifikk'!$C$139</f>
        <v>0</v>
      </c>
      <c r="N26" s="66">
        <f>'1a. Stedsspesifikk'!$D$86*0.000001*'1b. Kons. jord'!$E26*Stoff!O24*'1a. Stedsspesifikk'!$D$88/'1a. Stedsspesifikk'!$C$139</f>
        <v>0</v>
      </c>
      <c r="O26" s="66">
        <f>'1a. Stedsspesifikk'!$D$93*0.000001*'1b. Kons. jord'!$E26*'1a. Stedsspesifikk'!$D$95*'1a. Stedsspesifikk'!$D$97*'1a. Stedsspesifikk'!$D$99/'1a. Stedsspesifikk'!$C$139</f>
        <v>0</v>
      </c>
      <c r="P26" s="66" t="e">
        <f>IF(Stoff!D24="i.r.","",'Gass transport'!$R24*1000*'1a. Stedsspesifikk'!$D$105*'1a. Stedsspesifikk'!$D$107/'1a. Stedsspesifikk'!$C$139)</f>
        <v>#VALUE!</v>
      </c>
      <c r="Q26" s="66" t="e">
        <f>'Vann transport'!$E24*'1a. Stedsspesifikk'!$D$113*'1a. Stedsspesifikk'!$D$114/'1a. Stedsspesifikk'!$C$139</f>
        <v>#VALUE!</v>
      </c>
      <c r="R26" s="66" t="str">
        <f>IF('Opptak i organismer'!$H24="","",'Opptak i organismer'!$H24*'1a. Stedsspesifikk'!$D$120*'1a. Stedsspesifikk'!$D$122*'1a. Stedsspesifikk'!$D$121/'1a. Stedsspesifikk'!$C$139)</f>
        <v/>
      </c>
      <c r="S26" s="220" t="e">
        <f>'Opptak i organismer'!$M24*'1a. Stedsspesifikk'!$D$130*'1a. Stedsspesifikk'!$D$132*'1a. Stedsspesifikk'!$D$131/'1a. Stedsspesifikk'!$C$139</f>
        <v>#VALUE!</v>
      </c>
      <c r="T26" s="57"/>
      <c r="U26" s="57"/>
      <c r="V26" s="57"/>
      <c r="W26" s="57"/>
      <c r="X26" s="57"/>
      <c r="Y26" s="57"/>
      <c r="Z26" s="57"/>
      <c r="AA26" s="57"/>
      <c r="AB26" s="57"/>
      <c r="AC26" s="57"/>
      <c r="AD26" s="57"/>
      <c r="AE26" s="57"/>
      <c r="AF26" s="57"/>
      <c r="AG26" s="57"/>
      <c r="AH26" s="57"/>
      <c r="AI26" s="57"/>
    </row>
    <row r="27" spans="1:35" x14ac:dyDescent="0.2">
      <c r="A27" s="64" t="str">
        <f>IF('1b. Kons. jord'!C27&gt;0,"x","")</f>
        <v/>
      </c>
      <c r="B27" s="229" t="str">
        <f>IF(Stoff!$B25=0,"-",Stoff!$B25)</f>
        <v>Diklormetan</v>
      </c>
      <c r="C27" s="230">
        <f>IF(Stoff!K25&gt;0,Stoff!K25,"")</f>
        <v>0.06</v>
      </c>
      <c r="D27" s="219" t="e">
        <f t="shared" si="0"/>
        <v>#VALUE!</v>
      </c>
      <c r="E27" s="66">
        <f>'1a. Stedsspesifikk'!$D$74*0.000001*'1b. Kons. jord'!$D27*'1a. Stedsspesifikk'!$D$76/'1a. Stedsspesifikk'!$C$139</f>
        <v>0</v>
      </c>
      <c r="F27" s="66">
        <f>'1a. Stedsspesifikk'!$D$86*0.000001*'1b. Kons. jord'!$D27*Stoff!O25*'1a. Stedsspesifikk'!$D$88/'1a. Stedsspesifikk'!$C$139</f>
        <v>0</v>
      </c>
      <c r="G27" s="66">
        <f>'1a. Stedsspesifikk'!$D$93*0.000001*'1b. Kons. jord'!$D27*'1a. Stedsspesifikk'!$D$95*'1a. Stedsspesifikk'!$D$97*'1a. Stedsspesifikk'!$D$99/'1a. Stedsspesifikk'!$C$139</f>
        <v>0</v>
      </c>
      <c r="H27" s="66" t="e">
        <f>IF(Stoff!D25="i.r.","",'Gass transport'!$P25*1000*'1a. Stedsspesifikk'!$D$105*'1a. Stedsspesifikk'!$D$107/'1a. Stedsspesifikk'!$C$139)</f>
        <v>#VALUE!</v>
      </c>
      <c r="I27" s="66" t="e">
        <f>'Vann transport'!$C25*'1a. Stedsspesifikk'!$D$113*'1a. Stedsspesifikk'!$D$114/'1a. Stedsspesifikk'!$C$139</f>
        <v>#VALUE!</v>
      </c>
      <c r="J27" s="66" t="str">
        <f>IF('Opptak i organismer'!$F25="","",'Opptak i organismer'!$F25*'1a. Stedsspesifikk'!$D$120*'1a. Stedsspesifikk'!$D$122*'1a. Stedsspesifikk'!$D$121/'1a. Stedsspesifikk'!$C$139)</f>
        <v/>
      </c>
      <c r="K27" s="220" t="e">
        <f>'Opptak i organismer'!$K25*'1a. Stedsspesifikk'!$D$130*'1a. Stedsspesifikk'!$D$132*'1a. Stedsspesifikk'!$D$131/'1a. Stedsspesifikk'!$C$139</f>
        <v>#VALUE!</v>
      </c>
      <c r="L27" s="219" t="e">
        <f t="shared" si="2"/>
        <v>#VALUE!</v>
      </c>
      <c r="M27" s="66">
        <f>'1a. Stedsspesifikk'!$D$74*0.000001*'1b. Kons. jord'!$E27*'1a. Stedsspesifikk'!$D$76/'1a. Stedsspesifikk'!$C$139</f>
        <v>0</v>
      </c>
      <c r="N27" s="66">
        <f>'1a. Stedsspesifikk'!$D$86*0.000001*'1b. Kons. jord'!$E27*Stoff!O25*'1a. Stedsspesifikk'!$D$88/'1a. Stedsspesifikk'!$C$139</f>
        <v>0</v>
      </c>
      <c r="O27" s="66">
        <f>'1a. Stedsspesifikk'!$D$93*0.000001*'1b. Kons. jord'!$E27*'1a. Stedsspesifikk'!$D$95*'1a. Stedsspesifikk'!$D$97*'1a. Stedsspesifikk'!$D$99/'1a. Stedsspesifikk'!$C$139</f>
        <v>0</v>
      </c>
      <c r="P27" s="66" t="e">
        <f>IF(Stoff!D25="i.r.","",'Gass transport'!$R25*1000*'1a. Stedsspesifikk'!$D$105*'1a. Stedsspesifikk'!$D$107/'1a. Stedsspesifikk'!$C$139)</f>
        <v>#VALUE!</v>
      </c>
      <c r="Q27" s="66" t="e">
        <f>'Vann transport'!$E25*'1a. Stedsspesifikk'!$D$113*'1a. Stedsspesifikk'!$D$114/'1a. Stedsspesifikk'!$C$139</f>
        <v>#VALUE!</v>
      </c>
      <c r="R27" s="66" t="str">
        <f>IF('Opptak i organismer'!$H25="","",'Opptak i organismer'!$H25*'1a. Stedsspesifikk'!$D$120*'1a. Stedsspesifikk'!$D$122*'1a. Stedsspesifikk'!$D$121/'1a. Stedsspesifikk'!$C$139)</f>
        <v/>
      </c>
      <c r="S27" s="220" t="e">
        <f>'Opptak i organismer'!$M25*'1a. Stedsspesifikk'!$D$130*'1a. Stedsspesifikk'!$D$132*'1a. Stedsspesifikk'!$D$131/'1a. Stedsspesifikk'!$C$139</f>
        <v>#VALUE!</v>
      </c>
      <c r="T27" s="57"/>
      <c r="U27" s="57"/>
      <c r="V27" s="57"/>
      <c r="W27" s="57"/>
      <c r="X27" s="57"/>
      <c r="Y27" s="57"/>
      <c r="Z27" s="57"/>
      <c r="AA27" s="57"/>
      <c r="AB27" s="57"/>
      <c r="AC27" s="57"/>
      <c r="AD27" s="57"/>
      <c r="AE27" s="57"/>
      <c r="AF27" s="57"/>
      <c r="AG27" s="57"/>
      <c r="AH27" s="57"/>
      <c r="AI27" s="57"/>
    </row>
    <row r="28" spans="1:35" x14ac:dyDescent="0.2">
      <c r="A28" s="64" t="str">
        <f>IF('1b. Kons. jord'!C28&gt;0,"x","")</f>
        <v/>
      </c>
      <c r="B28" s="229" t="str">
        <f>IF(Stoff!$B26=0,"-",Stoff!$B26)</f>
        <v>Triklormetan</v>
      </c>
      <c r="C28" s="230">
        <f>IF(Stoff!K26&gt;0,Stoff!K26,"")</f>
        <v>0.03</v>
      </c>
      <c r="D28" s="219" t="e">
        <f t="shared" si="0"/>
        <v>#VALUE!</v>
      </c>
      <c r="E28" s="66">
        <f>'1a. Stedsspesifikk'!$D$74*0.000001*'1b. Kons. jord'!$D28*'1a. Stedsspesifikk'!$D$76/'1a. Stedsspesifikk'!$C$139</f>
        <v>0</v>
      </c>
      <c r="F28" s="66">
        <f>'1a. Stedsspesifikk'!$D$86*0.000001*'1b. Kons. jord'!$D28*Stoff!O26*'1a. Stedsspesifikk'!$D$88/'1a. Stedsspesifikk'!$C$139</f>
        <v>0</v>
      </c>
      <c r="G28" s="66">
        <f>'1a. Stedsspesifikk'!$D$93*0.000001*'1b. Kons. jord'!$D28*'1a. Stedsspesifikk'!$D$95*'1a. Stedsspesifikk'!$D$97*'1a. Stedsspesifikk'!$D$99/'1a. Stedsspesifikk'!$C$139</f>
        <v>0</v>
      </c>
      <c r="H28" s="66" t="e">
        <f>IF(Stoff!D26="i.r.","",'Gass transport'!$P26*1000*'1a. Stedsspesifikk'!$D$105*'1a. Stedsspesifikk'!$D$107/'1a. Stedsspesifikk'!$C$139)</f>
        <v>#VALUE!</v>
      </c>
      <c r="I28" s="66" t="e">
        <f>'Vann transport'!$C26*'1a. Stedsspesifikk'!$D$113*'1a. Stedsspesifikk'!$D$114/'1a. Stedsspesifikk'!$C$139</f>
        <v>#VALUE!</v>
      </c>
      <c r="J28" s="66" t="str">
        <f>IF('Opptak i organismer'!$F26="","",'Opptak i organismer'!$F26*'1a. Stedsspesifikk'!$D$120*'1a. Stedsspesifikk'!$D$122*'1a. Stedsspesifikk'!$D$121/'1a. Stedsspesifikk'!$C$139)</f>
        <v/>
      </c>
      <c r="K28" s="220" t="e">
        <f>'Opptak i organismer'!$K26*'1a. Stedsspesifikk'!$D$130*'1a. Stedsspesifikk'!$D$132*'1a. Stedsspesifikk'!$D$131/'1a. Stedsspesifikk'!$C$139</f>
        <v>#VALUE!</v>
      </c>
      <c r="L28" s="219" t="e">
        <f t="shared" si="2"/>
        <v>#VALUE!</v>
      </c>
      <c r="M28" s="66">
        <f>'1a. Stedsspesifikk'!$D$74*0.000001*'1b. Kons. jord'!$E28*'1a. Stedsspesifikk'!$D$76/'1a. Stedsspesifikk'!$C$139</f>
        <v>0</v>
      </c>
      <c r="N28" s="66">
        <f>'1a. Stedsspesifikk'!$D$86*0.000001*'1b. Kons. jord'!$E28*Stoff!O26*'1a. Stedsspesifikk'!$D$88/'1a. Stedsspesifikk'!$C$139</f>
        <v>0</v>
      </c>
      <c r="O28" s="66">
        <f>'1a. Stedsspesifikk'!$D$93*0.000001*'1b. Kons. jord'!$E28*'1a. Stedsspesifikk'!$D$95*'1a. Stedsspesifikk'!$D$97*'1a. Stedsspesifikk'!$D$99/'1a. Stedsspesifikk'!$C$139</f>
        <v>0</v>
      </c>
      <c r="P28" s="66" t="e">
        <f>IF(Stoff!D26="i.r.","",'Gass transport'!$R26*1000*'1a. Stedsspesifikk'!$D$105*'1a. Stedsspesifikk'!$D$107/'1a. Stedsspesifikk'!$C$139)</f>
        <v>#VALUE!</v>
      </c>
      <c r="Q28" s="66" t="e">
        <f>'Vann transport'!$E26*'1a. Stedsspesifikk'!$D$113*'1a. Stedsspesifikk'!$D$114/'1a. Stedsspesifikk'!$C$139</f>
        <v>#VALUE!</v>
      </c>
      <c r="R28" s="66" t="str">
        <f>IF('Opptak i organismer'!$H26="","",'Opptak i organismer'!$H26*'1a. Stedsspesifikk'!$D$120*'1a. Stedsspesifikk'!$D$122*'1a. Stedsspesifikk'!$D$121/'1a. Stedsspesifikk'!$C$139)</f>
        <v/>
      </c>
      <c r="S28" s="220" t="e">
        <f>'Opptak i organismer'!$M26*'1a. Stedsspesifikk'!$D$130*'1a. Stedsspesifikk'!$D$132*'1a. Stedsspesifikk'!$D$131/'1a. Stedsspesifikk'!$C$139</f>
        <v>#VALUE!</v>
      </c>
      <c r="T28" s="57"/>
      <c r="U28" s="57"/>
      <c r="V28" s="57"/>
      <c r="W28" s="57"/>
      <c r="X28" s="57"/>
      <c r="Y28" s="57"/>
      <c r="Z28" s="57"/>
      <c r="AA28" s="57"/>
      <c r="AB28" s="57"/>
      <c r="AC28" s="57"/>
      <c r="AD28" s="57"/>
      <c r="AE28" s="57"/>
      <c r="AF28" s="57"/>
      <c r="AG28" s="57"/>
      <c r="AH28" s="57"/>
      <c r="AI28" s="57"/>
    </row>
    <row r="29" spans="1:35" x14ac:dyDescent="0.2">
      <c r="A29" s="64" t="str">
        <f>IF('1b. Kons. jord'!C29&gt;0,"x","")</f>
        <v/>
      </c>
      <c r="B29" s="229" t="str">
        <f>IF(Stoff!$B27=0,"-",Stoff!$B27)</f>
        <v>Trikloreten</v>
      </c>
      <c r="C29" s="230">
        <f>IF(Stoff!K27&gt;0,Stoff!K27,"")</f>
        <v>0.05</v>
      </c>
      <c r="D29" s="219" t="e">
        <f t="shared" si="0"/>
        <v>#VALUE!</v>
      </c>
      <c r="E29" s="66">
        <f>'1a. Stedsspesifikk'!$D$74*0.000001*'1b. Kons. jord'!$D29*'1a. Stedsspesifikk'!$D$76/'1a. Stedsspesifikk'!$C$139</f>
        <v>0</v>
      </c>
      <c r="F29" s="66">
        <f>'1a. Stedsspesifikk'!$D$86*0.000001*'1b. Kons. jord'!$D29*Stoff!O27*'1a. Stedsspesifikk'!$D$88/'1a. Stedsspesifikk'!$C$139</f>
        <v>0</v>
      </c>
      <c r="G29" s="66">
        <f>'1a. Stedsspesifikk'!$D$93*0.000001*'1b. Kons. jord'!$D29*'1a. Stedsspesifikk'!$D$95*'1a. Stedsspesifikk'!$D$97*'1a. Stedsspesifikk'!$D$99/'1a. Stedsspesifikk'!$C$139</f>
        <v>0</v>
      </c>
      <c r="H29" s="66" t="e">
        <f>IF(Stoff!D27="i.r.","",'Gass transport'!$P27*1000*'1a. Stedsspesifikk'!$D$105*'1a. Stedsspesifikk'!$D$107/'1a. Stedsspesifikk'!$C$139)</f>
        <v>#VALUE!</v>
      </c>
      <c r="I29" s="66" t="e">
        <f>'Vann transport'!$C27*'1a. Stedsspesifikk'!$D$113*'1a. Stedsspesifikk'!$D$114/'1a. Stedsspesifikk'!$C$139</f>
        <v>#VALUE!</v>
      </c>
      <c r="J29" s="66" t="str">
        <f>IF('Opptak i organismer'!$F27="","",'Opptak i organismer'!$F27*'1a. Stedsspesifikk'!$D$120*'1a. Stedsspesifikk'!$D$122*'1a. Stedsspesifikk'!$D$121/'1a. Stedsspesifikk'!$C$139)</f>
        <v/>
      </c>
      <c r="K29" s="220" t="e">
        <f>'Opptak i organismer'!$K27*'1a. Stedsspesifikk'!$D$130*'1a. Stedsspesifikk'!$D$132*'1a. Stedsspesifikk'!$D$131/'1a. Stedsspesifikk'!$C$139</f>
        <v>#VALUE!</v>
      </c>
      <c r="L29" s="219" t="e">
        <f t="shared" si="2"/>
        <v>#VALUE!</v>
      </c>
      <c r="M29" s="66">
        <f>'1a. Stedsspesifikk'!$D$74*0.000001*'1b. Kons. jord'!$E29*'1a. Stedsspesifikk'!$D$76/'1a. Stedsspesifikk'!$C$139</f>
        <v>0</v>
      </c>
      <c r="N29" s="66">
        <f>'1a. Stedsspesifikk'!$D$86*0.000001*'1b. Kons. jord'!$E29*Stoff!O27*'1a. Stedsspesifikk'!$D$88/'1a. Stedsspesifikk'!$C$139</f>
        <v>0</v>
      </c>
      <c r="O29" s="66">
        <f>'1a. Stedsspesifikk'!$D$93*0.000001*'1b. Kons. jord'!$E29*'1a. Stedsspesifikk'!$D$95*'1a. Stedsspesifikk'!$D$97*'1a. Stedsspesifikk'!$D$99/'1a. Stedsspesifikk'!$C$139</f>
        <v>0</v>
      </c>
      <c r="P29" s="66" t="e">
        <f>IF(Stoff!D27="i.r.","",'Gass transport'!$R27*1000*'1a. Stedsspesifikk'!$D$105*'1a. Stedsspesifikk'!$D$107/'1a. Stedsspesifikk'!$C$139)</f>
        <v>#VALUE!</v>
      </c>
      <c r="Q29" s="66" t="e">
        <f>'Vann transport'!$E27*'1a. Stedsspesifikk'!$D$113*'1a. Stedsspesifikk'!$D$114/'1a. Stedsspesifikk'!$C$139</f>
        <v>#VALUE!</v>
      </c>
      <c r="R29" s="66" t="str">
        <f>IF('Opptak i organismer'!$H27="","",'Opptak i organismer'!$H27*'1a. Stedsspesifikk'!$D$120*'1a. Stedsspesifikk'!$D$122*'1a. Stedsspesifikk'!$D$121/'1a. Stedsspesifikk'!$C$139)</f>
        <v/>
      </c>
      <c r="S29" s="220" t="e">
        <f>'Opptak i organismer'!$M27*'1a. Stedsspesifikk'!$D$130*'1a. Stedsspesifikk'!$D$132*'1a. Stedsspesifikk'!$D$131/'1a. Stedsspesifikk'!$C$139</f>
        <v>#VALUE!</v>
      </c>
      <c r="T29" s="57"/>
      <c r="U29" s="57"/>
      <c r="V29" s="57"/>
      <c r="W29" s="57"/>
      <c r="X29" s="57"/>
      <c r="Y29" s="57"/>
      <c r="Z29" s="57"/>
      <c r="AA29" s="57"/>
      <c r="AB29" s="57"/>
      <c r="AC29" s="57"/>
      <c r="AD29" s="57"/>
      <c r="AE29" s="57"/>
      <c r="AF29" s="57"/>
      <c r="AG29" s="57"/>
      <c r="AH29" s="57"/>
      <c r="AI29" s="57"/>
    </row>
    <row r="30" spans="1:35" x14ac:dyDescent="0.2">
      <c r="A30" s="64" t="str">
        <f>IF('1b. Kons. jord'!C30&gt;0,"x","")</f>
        <v/>
      </c>
      <c r="B30" s="229" t="str">
        <f>IF(Stoff!$B28=0,"-",Stoff!$B28)</f>
        <v>Tetraklormetan</v>
      </c>
      <c r="C30" s="230">
        <f>IF(Stoff!K28&gt;0,Stoff!K28,"")</f>
        <v>4.0000000000000001E-3</v>
      </c>
      <c r="D30" s="219" t="e">
        <f t="shared" si="0"/>
        <v>#VALUE!</v>
      </c>
      <c r="E30" s="66">
        <f>'1a. Stedsspesifikk'!$D$74*0.000001*'1b. Kons. jord'!$D30*'1a. Stedsspesifikk'!$D$76/'1a. Stedsspesifikk'!$C$139</f>
        <v>0</v>
      </c>
      <c r="F30" s="66">
        <f>'1a. Stedsspesifikk'!$D$86*0.000001*'1b. Kons. jord'!$D30*Stoff!O28*'1a. Stedsspesifikk'!$D$88/'1a. Stedsspesifikk'!$C$139</f>
        <v>0</v>
      </c>
      <c r="G30" s="66">
        <f>'1a. Stedsspesifikk'!$D$93*0.000001*'1b. Kons. jord'!$D30*'1a. Stedsspesifikk'!$D$95*'1a. Stedsspesifikk'!$D$97*'1a. Stedsspesifikk'!$D$99/'1a. Stedsspesifikk'!$C$139</f>
        <v>0</v>
      </c>
      <c r="H30" s="66" t="e">
        <f>IF(Stoff!D28="i.r.","",'Gass transport'!$P28*1000*'1a. Stedsspesifikk'!$D$105*'1a. Stedsspesifikk'!$D$107/'1a. Stedsspesifikk'!$C$139)</f>
        <v>#VALUE!</v>
      </c>
      <c r="I30" s="66" t="e">
        <f>'Vann transport'!$C28*'1a. Stedsspesifikk'!$D$113*'1a. Stedsspesifikk'!$D$114/'1a. Stedsspesifikk'!$C$139</f>
        <v>#VALUE!</v>
      </c>
      <c r="J30" s="66" t="str">
        <f>IF('Opptak i organismer'!$F28="","",'Opptak i organismer'!$F28*'1a. Stedsspesifikk'!$D$120*'1a. Stedsspesifikk'!$D$122*'1a. Stedsspesifikk'!$D$121/'1a. Stedsspesifikk'!$C$139)</f>
        <v/>
      </c>
      <c r="K30" s="220" t="e">
        <f>'Opptak i organismer'!$K28*'1a. Stedsspesifikk'!$D$130*'1a. Stedsspesifikk'!$D$132*'1a. Stedsspesifikk'!$D$131/'1a. Stedsspesifikk'!$C$139</f>
        <v>#VALUE!</v>
      </c>
      <c r="L30" s="219" t="e">
        <f t="shared" si="2"/>
        <v>#VALUE!</v>
      </c>
      <c r="M30" s="66">
        <f>'1a. Stedsspesifikk'!$D$74*0.000001*'1b. Kons. jord'!$E30*'1a. Stedsspesifikk'!$D$76/'1a. Stedsspesifikk'!$C$139</f>
        <v>0</v>
      </c>
      <c r="N30" s="66">
        <f>'1a. Stedsspesifikk'!$D$86*0.000001*'1b. Kons. jord'!$E30*Stoff!O28*'1a. Stedsspesifikk'!$D$88/'1a. Stedsspesifikk'!$C$139</f>
        <v>0</v>
      </c>
      <c r="O30" s="66">
        <f>'1a. Stedsspesifikk'!$D$93*0.000001*'1b. Kons. jord'!$E30*'1a. Stedsspesifikk'!$D$95*'1a. Stedsspesifikk'!$D$97*'1a. Stedsspesifikk'!$D$99/'1a. Stedsspesifikk'!$C$139</f>
        <v>0</v>
      </c>
      <c r="P30" s="66" t="e">
        <f>IF(Stoff!D28="i.r.","",'Gass transport'!$R28*1000*'1a. Stedsspesifikk'!$D$105*'1a. Stedsspesifikk'!$D$107/'1a. Stedsspesifikk'!$C$139)</f>
        <v>#VALUE!</v>
      </c>
      <c r="Q30" s="66" t="e">
        <f>'Vann transport'!$E28*'1a. Stedsspesifikk'!$D$113*'1a. Stedsspesifikk'!$D$114/'1a. Stedsspesifikk'!$C$139</f>
        <v>#VALUE!</v>
      </c>
      <c r="R30" s="66" t="str">
        <f>IF('Opptak i organismer'!$H28="","",'Opptak i organismer'!$H28*'1a. Stedsspesifikk'!$D$120*'1a. Stedsspesifikk'!$D$122*'1a. Stedsspesifikk'!$D$121/'1a. Stedsspesifikk'!$C$139)</f>
        <v/>
      </c>
      <c r="S30" s="220" t="e">
        <f>'Opptak i organismer'!$M28*'1a. Stedsspesifikk'!$D$130*'1a. Stedsspesifikk'!$D$132*'1a. Stedsspesifikk'!$D$131/'1a. Stedsspesifikk'!$C$139</f>
        <v>#VALUE!</v>
      </c>
      <c r="T30" s="57"/>
      <c r="U30" s="57"/>
      <c r="V30" s="57"/>
      <c r="W30" s="57"/>
      <c r="X30" s="57"/>
      <c r="Y30" s="57"/>
      <c r="Z30" s="57"/>
      <c r="AA30" s="57"/>
      <c r="AB30" s="57"/>
      <c r="AC30" s="57"/>
      <c r="AD30" s="57"/>
      <c r="AE30" s="57"/>
      <c r="AF30" s="57"/>
      <c r="AG30" s="57"/>
      <c r="AH30" s="57"/>
      <c r="AI30" s="57"/>
    </row>
    <row r="31" spans="1:35" x14ac:dyDescent="0.2">
      <c r="A31" s="64" t="str">
        <f>IF('1b. Kons. jord'!C31&gt;0,"x","")</f>
        <v/>
      </c>
      <c r="B31" s="229" t="str">
        <f>IF(Stoff!$B29=0,"-",Stoff!$B29)</f>
        <v>Tetrakloreten</v>
      </c>
      <c r="C31" s="230">
        <f>IF(Stoff!K29&gt;0,Stoff!K29,"")</f>
        <v>1.6E-2</v>
      </c>
      <c r="D31" s="219" t="e">
        <f t="shared" si="0"/>
        <v>#VALUE!</v>
      </c>
      <c r="E31" s="66">
        <f>'1a. Stedsspesifikk'!$D$74*0.000001*'1b. Kons. jord'!$D31*'1a. Stedsspesifikk'!$D$76/'1a. Stedsspesifikk'!$C$139</f>
        <v>0</v>
      </c>
      <c r="F31" s="66">
        <f>'1a. Stedsspesifikk'!$D$86*0.000001*'1b. Kons. jord'!$D31*Stoff!O29*'1a. Stedsspesifikk'!$D$88/'1a. Stedsspesifikk'!$C$139</f>
        <v>0</v>
      </c>
      <c r="G31" s="66">
        <f>'1a. Stedsspesifikk'!$D$93*0.000001*'1b. Kons. jord'!$D31*'1a. Stedsspesifikk'!$D$95*'1a. Stedsspesifikk'!$D$97*'1a. Stedsspesifikk'!$D$99/'1a. Stedsspesifikk'!$C$139</f>
        <v>0</v>
      </c>
      <c r="H31" s="66" t="e">
        <f>IF(Stoff!D29="i.r.","",'Gass transport'!$P29*1000*'1a. Stedsspesifikk'!$D$105*'1a. Stedsspesifikk'!$D$107/'1a. Stedsspesifikk'!$C$139)</f>
        <v>#VALUE!</v>
      </c>
      <c r="I31" s="66" t="e">
        <f>'Vann transport'!$C29*'1a. Stedsspesifikk'!$D$113*'1a. Stedsspesifikk'!$D$114/'1a. Stedsspesifikk'!$C$139</f>
        <v>#VALUE!</v>
      </c>
      <c r="J31" s="66" t="str">
        <f>IF('Opptak i organismer'!$F29="","",'Opptak i organismer'!$F29*'1a. Stedsspesifikk'!$D$120*'1a. Stedsspesifikk'!$D$122*'1a. Stedsspesifikk'!$D$121/'1a. Stedsspesifikk'!$C$139)</f>
        <v/>
      </c>
      <c r="K31" s="220" t="e">
        <f>'Opptak i organismer'!$K29*'1a. Stedsspesifikk'!$D$130*'1a. Stedsspesifikk'!$D$132*'1a. Stedsspesifikk'!$D$131/'1a. Stedsspesifikk'!$C$139</f>
        <v>#VALUE!</v>
      </c>
      <c r="L31" s="219" t="e">
        <f t="shared" si="2"/>
        <v>#VALUE!</v>
      </c>
      <c r="M31" s="66">
        <f>'1a. Stedsspesifikk'!$D$74*0.000001*'1b. Kons. jord'!$E31*'1a. Stedsspesifikk'!$D$76/'1a. Stedsspesifikk'!$C$139</f>
        <v>0</v>
      </c>
      <c r="N31" s="66">
        <f>'1a. Stedsspesifikk'!$D$86*0.000001*'1b. Kons. jord'!$E31*Stoff!O29*'1a. Stedsspesifikk'!$D$88/'1a. Stedsspesifikk'!$C$139</f>
        <v>0</v>
      </c>
      <c r="O31" s="66">
        <f>'1a. Stedsspesifikk'!$D$93*0.000001*'1b. Kons. jord'!$E31*'1a. Stedsspesifikk'!$D$95*'1a. Stedsspesifikk'!$D$97*'1a. Stedsspesifikk'!$D$99/'1a. Stedsspesifikk'!$C$139</f>
        <v>0</v>
      </c>
      <c r="P31" s="66" t="e">
        <f>IF(Stoff!D29="i.r.","",'Gass transport'!$R29*1000*'1a. Stedsspesifikk'!$D$105*'1a. Stedsspesifikk'!$D$107/'1a. Stedsspesifikk'!$C$139)</f>
        <v>#VALUE!</v>
      </c>
      <c r="Q31" s="66" t="e">
        <f>'Vann transport'!$E29*'1a. Stedsspesifikk'!$D$113*'1a. Stedsspesifikk'!$D$114/'1a. Stedsspesifikk'!$C$139</f>
        <v>#VALUE!</v>
      </c>
      <c r="R31" s="66" t="str">
        <f>IF('Opptak i organismer'!$H29="","",'Opptak i organismer'!$H29*'1a. Stedsspesifikk'!$D$120*'1a. Stedsspesifikk'!$D$122*'1a. Stedsspesifikk'!$D$121/'1a. Stedsspesifikk'!$C$139)</f>
        <v/>
      </c>
      <c r="S31" s="220" t="e">
        <f>'Opptak i organismer'!$M29*'1a. Stedsspesifikk'!$D$130*'1a. Stedsspesifikk'!$D$132*'1a. Stedsspesifikk'!$D$131/'1a. Stedsspesifikk'!$C$139</f>
        <v>#VALUE!</v>
      </c>
      <c r="T31" s="57"/>
      <c r="U31" s="57"/>
      <c r="V31" s="57"/>
      <c r="W31" s="57"/>
      <c r="X31" s="57"/>
      <c r="Y31" s="57"/>
      <c r="Z31" s="57"/>
      <c r="AA31" s="57"/>
      <c r="AB31" s="57"/>
      <c r="AC31" s="57"/>
      <c r="AD31" s="57"/>
      <c r="AE31" s="57"/>
      <c r="AF31" s="57"/>
      <c r="AG31" s="57"/>
      <c r="AH31" s="57"/>
      <c r="AI31" s="57"/>
    </row>
    <row r="32" spans="1:35" x14ac:dyDescent="0.2">
      <c r="A32" s="64" t="str">
        <f>IF('1b. Kons. jord'!C32&gt;0,"x","")</f>
        <v/>
      </c>
      <c r="B32" s="229" t="str">
        <f>IF(Stoff!$B30=0,"-",Stoff!$B30)</f>
        <v>1,2-dikloretan</v>
      </c>
      <c r="C32" s="230">
        <f>IF(Stoff!K30&gt;0,Stoff!K30,"")</f>
        <v>1.4E-2</v>
      </c>
      <c r="D32" s="219" t="e">
        <f t="shared" si="0"/>
        <v>#VALUE!</v>
      </c>
      <c r="E32" s="66">
        <f>'1a. Stedsspesifikk'!$D$74*0.000001*'1b. Kons. jord'!$D32*'1a. Stedsspesifikk'!$D$76/'1a. Stedsspesifikk'!$C$139</f>
        <v>0</v>
      </c>
      <c r="F32" s="66">
        <f>'1a. Stedsspesifikk'!$D$86*0.000001*'1b. Kons. jord'!$D32*Stoff!O30*'1a. Stedsspesifikk'!$D$88/'1a. Stedsspesifikk'!$C$139</f>
        <v>0</v>
      </c>
      <c r="G32" s="66">
        <f>'1a. Stedsspesifikk'!$D$93*0.000001*'1b. Kons. jord'!$D32*'1a. Stedsspesifikk'!$D$95*'1a. Stedsspesifikk'!$D$97*'1a. Stedsspesifikk'!$D$99/'1a. Stedsspesifikk'!$C$139</f>
        <v>0</v>
      </c>
      <c r="H32" s="66" t="e">
        <f>IF(Stoff!D30="i.r.","",'Gass transport'!$P30*1000*'1a. Stedsspesifikk'!$D$105*'1a. Stedsspesifikk'!$D$107/'1a. Stedsspesifikk'!$C$139)</f>
        <v>#VALUE!</v>
      </c>
      <c r="I32" s="66" t="e">
        <f>'Vann transport'!$C30*'1a. Stedsspesifikk'!$D$113*'1a. Stedsspesifikk'!$D$114/'1a. Stedsspesifikk'!$C$139</f>
        <v>#VALUE!</v>
      </c>
      <c r="J32" s="66" t="str">
        <f>IF('Opptak i organismer'!$F30="","",'Opptak i organismer'!$F30*'1a. Stedsspesifikk'!$D$120*'1a. Stedsspesifikk'!$D$122*'1a. Stedsspesifikk'!$D$121/'1a. Stedsspesifikk'!$C$139)</f>
        <v/>
      </c>
      <c r="K32" s="220" t="e">
        <f>'Opptak i organismer'!$K30*'1a. Stedsspesifikk'!$D$130*'1a. Stedsspesifikk'!$D$132*'1a. Stedsspesifikk'!$D$131/'1a. Stedsspesifikk'!$C$139</f>
        <v>#VALUE!</v>
      </c>
      <c r="L32" s="219" t="e">
        <f t="shared" si="2"/>
        <v>#VALUE!</v>
      </c>
      <c r="M32" s="66">
        <f>'1a. Stedsspesifikk'!$D$74*0.000001*'1b. Kons. jord'!$E32*'1a. Stedsspesifikk'!$D$76/'1a. Stedsspesifikk'!$C$139</f>
        <v>0</v>
      </c>
      <c r="N32" s="66">
        <f>'1a. Stedsspesifikk'!$D$86*0.000001*'1b. Kons. jord'!$E32*Stoff!O30*'1a. Stedsspesifikk'!$D$88/'1a. Stedsspesifikk'!$C$139</f>
        <v>0</v>
      </c>
      <c r="O32" s="66">
        <f>'1a. Stedsspesifikk'!$D$93*0.000001*'1b. Kons. jord'!$E32*'1a. Stedsspesifikk'!$D$95*'1a. Stedsspesifikk'!$D$97*'1a. Stedsspesifikk'!$D$99/'1a. Stedsspesifikk'!$C$139</f>
        <v>0</v>
      </c>
      <c r="P32" s="66" t="e">
        <f>IF(Stoff!D30="i.r.","",'Gass transport'!$R30*1000*'1a. Stedsspesifikk'!$D$105*'1a. Stedsspesifikk'!$D$107/'1a. Stedsspesifikk'!$C$139)</f>
        <v>#VALUE!</v>
      </c>
      <c r="Q32" s="66" t="e">
        <f>'Vann transport'!$E30*'1a. Stedsspesifikk'!$D$113*'1a. Stedsspesifikk'!$D$114/'1a. Stedsspesifikk'!$C$139</f>
        <v>#VALUE!</v>
      </c>
      <c r="R32" s="66" t="str">
        <f>IF('Opptak i organismer'!$H30="","",'Opptak i organismer'!$H30*'1a. Stedsspesifikk'!$D$120*'1a. Stedsspesifikk'!$D$122*'1a. Stedsspesifikk'!$D$121/'1a. Stedsspesifikk'!$C$139)</f>
        <v/>
      </c>
      <c r="S32" s="220" t="e">
        <f>'Opptak i organismer'!$M30*'1a. Stedsspesifikk'!$D$130*'1a. Stedsspesifikk'!$D$132*'1a. Stedsspesifikk'!$D$131/'1a. Stedsspesifikk'!$C$139</f>
        <v>#VALUE!</v>
      </c>
      <c r="T32" s="57"/>
      <c r="U32" s="57"/>
      <c r="V32" s="57"/>
      <c r="W32" s="57"/>
      <c r="X32" s="57"/>
      <c r="Y32" s="57"/>
      <c r="Z32" s="57"/>
      <c r="AA32" s="57"/>
      <c r="AB32" s="57"/>
      <c r="AC32" s="57"/>
      <c r="AD32" s="57"/>
      <c r="AE32" s="57"/>
      <c r="AF32" s="57"/>
      <c r="AG32" s="57"/>
      <c r="AH32" s="57"/>
      <c r="AI32" s="57"/>
    </row>
    <row r="33" spans="1:35" x14ac:dyDescent="0.2">
      <c r="A33" s="64" t="str">
        <f>IF('1b. Kons. jord'!C33&gt;0,"x","")</f>
        <v/>
      </c>
      <c r="B33" s="229" t="str">
        <f>IF(Stoff!$B31=0,"-",Stoff!$B31)</f>
        <v>1,2-dibrometan</v>
      </c>
      <c r="C33" s="230" t="str">
        <f>IF(Stoff!K31&gt;0,Stoff!K31,"")</f>
        <v/>
      </c>
      <c r="D33" s="219" t="e">
        <f t="shared" si="0"/>
        <v>#VALUE!</v>
      </c>
      <c r="E33" s="66">
        <f>'1a. Stedsspesifikk'!$D$74*0.000001*'1b. Kons. jord'!$D33*'1a. Stedsspesifikk'!$D$76/'1a. Stedsspesifikk'!$C$139</f>
        <v>0</v>
      </c>
      <c r="F33" s="66">
        <f>'1a. Stedsspesifikk'!$D$86*0.000001*'1b. Kons. jord'!$D33*Stoff!O31*'1a. Stedsspesifikk'!$D$88/'1a. Stedsspesifikk'!$C$139</f>
        <v>0</v>
      </c>
      <c r="G33" s="66">
        <f>'1a. Stedsspesifikk'!$D$93*0.000001*'1b. Kons. jord'!$D33*'1a. Stedsspesifikk'!$D$95*'1a. Stedsspesifikk'!$D$97*'1a. Stedsspesifikk'!$D$99/'1a. Stedsspesifikk'!$C$139</f>
        <v>0</v>
      </c>
      <c r="H33" s="66" t="e">
        <f>IF(Stoff!D31="i.r.","",'Gass transport'!$P31*1000*'1a. Stedsspesifikk'!$D$105*'1a. Stedsspesifikk'!$D$107/'1a. Stedsspesifikk'!$C$139)</f>
        <v>#VALUE!</v>
      </c>
      <c r="I33" s="66" t="e">
        <f>'Vann transport'!$C31*'1a. Stedsspesifikk'!$D$113*'1a. Stedsspesifikk'!$D$114/'1a. Stedsspesifikk'!$C$139</f>
        <v>#VALUE!</v>
      </c>
      <c r="J33" s="66" t="str">
        <f>IF('Opptak i organismer'!$F31="","",'Opptak i organismer'!$F31*'1a. Stedsspesifikk'!$D$120*'1a. Stedsspesifikk'!$D$122*'1a. Stedsspesifikk'!$D$121/'1a. Stedsspesifikk'!$C$139)</f>
        <v/>
      </c>
      <c r="K33" s="220" t="e">
        <f>'Opptak i organismer'!$K31*'1a. Stedsspesifikk'!$D$130*'1a. Stedsspesifikk'!$D$132*'1a. Stedsspesifikk'!$D$131/'1a. Stedsspesifikk'!$C$139</f>
        <v>#VALUE!</v>
      </c>
      <c r="L33" s="219" t="e">
        <f t="shared" si="2"/>
        <v>#VALUE!</v>
      </c>
      <c r="M33" s="66">
        <f>'1a. Stedsspesifikk'!$D$74*0.000001*'1b. Kons. jord'!$E33*'1a. Stedsspesifikk'!$D$76/'1a. Stedsspesifikk'!$C$139</f>
        <v>0</v>
      </c>
      <c r="N33" s="66">
        <f>'1a. Stedsspesifikk'!$D$86*0.000001*'1b. Kons. jord'!$E33*Stoff!O31*'1a. Stedsspesifikk'!$D$88/'1a. Stedsspesifikk'!$C$139</f>
        <v>0</v>
      </c>
      <c r="O33" s="66">
        <f>'1a. Stedsspesifikk'!$D$93*0.000001*'1b. Kons. jord'!$E33*'1a. Stedsspesifikk'!$D$95*'1a. Stedsspesifikk'!$D$97*'1a. Stedsspesifikk'!$D$99/'1a. Stedsspesifikk'!$C$139</f>
        <v>0</v>
      </c>
      <c r="P33" s="66" t="e">
        <f>IF(Stoff!D31="i.r.","",'Gass transport'!$R31*1000*'1a. Stedsspesifikk'!$D$105*'1a. Stedsspesifikk'!$D$107/'1a. Stedsspesifikk'!$C$139)</f>
        <v>#VALUE!</v>
      </c>
      <c r="Q33" s="66" t="e">
        <f>'Vann transport'!$E31*'1a. Stedsspesifikk'!$D$113*'1a. Stedsspesifikk'!$D$114/'1a. Stedsspesifikk'!$C$139</f>
        <v>#VALUE!</v>
      </c>
      <c r="R33" s="66" t="str">
        <f>IF('Opptak i organismer'!$H31="","",'Opptak i organismer'!$H31*'1a. Stedsspesifikk'!$D$120*'1a. Stedsspesifikk'!$D$122*'1a. Stedsspesifikk'!$D$121/'1a. Stedsspesifikk'!$C$139)</f>
        <v/>
      </c>
      <c r="S33" s="220" t="e">
        <f>'Opptak i organismer'!$M31*'1a. Stedsspesifikk'!$D$130*'1a. Stedsspesifikk'!$D$132*'1a. Stedsspesifikk'!$D$131/'1a. Stedsspesifikk'!$C$139</f>
        <v>#VALUE!</v>
      </c>
      <c r="T33" s="57"/>
      <c r="U33" s="57"/>
      <c r="V33" s="57"/>
      <c r="W33" s="57"/>
      <c r="X33" s="57"/>
      <c r="Y33" s="57"/>
      <c r="Z33" s="57"/>
      <c r="AA33" s="57"/>
      <c r="AB33" s="57"/>
      <c r="AC33" s="57"/>
      <c r="AD33" s="57"/>
      <c r="AE33" s="57"/>
      <c r="AF33" s="57"/>
      <c r="AG33" s="57"/>
      <c r="AH33" s="57"/>
      <c r="AI33" s="57"/>
    </row>
    <row r="34" spans="1:35" x14ac:dyDescent="0.2">
      <c r="A34" s="64" t="str">
        <f>IF('1b. Kons. jord'!C34&gt;0,"x","")</f>
        <v/>
      </c>
      <c r="B34" s="229" t="str">
        <f>IF(Stoff!$B32=0,"-",Stoff!$B32)</f>
        <v>1,1,1-trikloretan</v>
      </c>
      <c r="C34" s="230">
        <f>IF(Stoff!K32&gt;0,Stoff!K32,"")</f>
        <v>0.57999999999999996</v>
      </c>
      <c r="D34" s="219" t="e">
        <f t="shared" si="0"/>
        <v>#VALUE!</v>
      </c>
      <c r="E34" s="66">
        <f>'1a. Stedsspesifikk'!$D$74*0.000001*'1b. Kons. jord'!$D34*'1a. Stedsspesifikk'!$D$76/'1a. Stedsspesifikk'!$C$139</f>
        <v>0</v>
      </c>
      <c r="F34" s="66">
        <f>'1a. Stedsspesifikk'!$D$86*0.000001*'1b. Kons. jord'!$D34*Stoff!O32*'1a. Stedsspesifikk'!$D$88/'1a. Stedsspesifikk'!$C$139</f>
        <v>0</v>
      </c>
      <c r="G34" s="66">
        <f>'1a. Stedsspesifikk'!$D$93*0.000001*'1b. Kons. jord'!$D34*'1a. Stedsspesifikk'!$D$95*'1a. Stedsspesifikk'!$D$97*'1a. Stedsspesifikk'!$D$99/'1a. Stedsspesifikk'!$C$139</f>
        <v>0</v>
      </c>
      <c r="H34" s="66" t="e">
        <f>IF(Stoff!D32="i.r.","",'Gass transport'!$P32*1000*'1a. Stedsspesifikk'!$D$105*'1a. Stedsspesifikk'!$D$107/'1a. Stedsspesifikk'!$C$139)</f>
        <v>#VALUE!</v>
      </c>
      <c r="I34" s="66" t="e">
        <f>'Vann transport'!$C32*'1a. Stedsspesifikk'!$D$113*'1a. Stedsspesifikk'!$D$114/'1a. Stedsspesifikk'!$C$139</f>
        <v>#VALUE!</v>
      </c>
      <c r="J34" s="66" t="str">
        <f>IF('Opptak i organismer'!$F32="","",'Opptak i organismer'!$F32*'1a. Stedsspesifikk'!$D$120*'1a. Stedsspesifikk'!$D$122*'1a. Stedsspesifikk'!$D$121/'1a. Stedsspesifikk'!$C$139)</f>
        <v/>
      </c>
      <c r="K34" s="220" t="e">
        <f>'Opptak i organismer'!$K32*'1a. Stedsspesifikk'!$D$130*'1a. Stedsspesifikk'!$D$132*'1a. Stedsspesifikk'!$D$131/'1a. Stedsspesifikk'!$C$139</f>
        <v>#VALUE!</v>
      </c>
      <c r="L34" s="219" t="e">
        <f t="shared" si="2"/>
        <v>#VALUE!</v>
      </c>
      <c r="M34" s="66">
        <f>'1a. Stedsspesifikk'!$D$74*0.000001*'1b. Kons. jord'!$E34*'1a. Stedsspesifikk'!$D$76/'1a. Stedsspesifikk'!$C$139</f>
        <v>0</v>
      </c>
      <c r="N34" s="66">
        <f>'1a. Stedsspesifikk'!$D$86*0.000001*'1b. Kons. jord'!$E34*Stoff!O32*'1a. Stedsspesifikk'!$D$88/'1a. Stedsspesifikk'!$C$139</f>
        <v>0</v>
      </c>
      <c r="O34" s="66">
        <f>'1a. Stedsspesifikk'!$D$93*0.000001*'1b. Kons. jord'!$E34*'1a. Stedsspesifikk'!$D$95*'1a. Stedsspesifikk'!$D$97*'1a. Stedsspesifikk'!$D$99/'1a. Stedsspesifikk'!$C$139</f>
        <v>0</v>
      </c>
      <c r="P34" s="66" t="e">
        <f>IF(Stoff!D32="i.r.","",'Gass transport'!$R32*1000*'1a. Stedsspesifikk'!$D$105*'1a. Stedsspesifikk'!$D$107/'1a. Stedsspesifikk'!$C$139)</f>
        <v>#VALUE!</v>
      </c>
      <c r="Q34" s="66" t="e">
        <f>'Vann transport'!$E32*'1a. Stedsspesifikk'!$D$113*'1a. Stedsspesifikk'!$D$114/'1a. Stedsspesifikk'!$C$139</f>
        <v>#VALUE!</v>
      </c>
      <c r="R34" s="66" t="str">
        <f>IF('Opptak i organismer'!$H32="","",'Opptak i organismer'!$H32*'1a. Stedsspesifikk'!$D$120*'1a. Stedsspesifikk'!$D$122*'1a. Stedsspesifikk'!$D$121/'1a. Stedsspesifikk'!$C$139)</f>
        <v/>
      </c>
      <c r="S34" s="220" t="e">
        <f>'Opptak i organismer'!$M32*'1a. Stedsspesifikk'!$D$130*'1a. Stedsspesifikk'!$D$132*'1a. Stedsspesifikk'!$D$131/'1a. Stedsspesifikk'!$C$139</f>
        <v>#VALUE!</v>
      </c>
      <c r="T34" s="57"/>
      <c r="U34" s="57"/>
      <c r="V34" s="57"/>
      <c r="W34" s="57"/>
      <c r="X34" s="57"/>
      <c r="Y34" s="57"/>
      <c r="Z34" s="57"/>
      <c r="AA34" s="57"/>
      <c r="AB34" s="57"/>
      <c r="AC34" s="57"/>
      <c r="AD34" s="57"/>
      <c r="AE34" s="57"/>
      <c r="AF34" s="57"/>
      <c r="AG34" s="57"/>
      <c r="AH34" s="57"/>
      <c r="AI34" s="57"/>
    </row>
    <row r="35" spans="1:35" x14ac:dyDescent="0.2">
      <c r="A35" s="64" t="str">
        <f>IF('1b. Kons. jord'!C35&gt;0,"x","")</f>
        <v/>
      </c>
      <c r="B35" s="229" t="str">
        <f>IF(Stoff!$B33=0,"-",Stoff!$B33)</f>
        <v>1,1,2-trikloretan</v>
      </c>
      <c r="C35" s="230">
        <f>IF(Stoff!K33&gt;0,Stoff!K33,"")</f>
        <v>4.0000000000000001E-3</v>
      </c>
      <c r="D35" s="219" t="e">
        <f t="shared" si="0"/>
        <v>#VALUE!</v>
      </c>
      <c r="E35" s="66">
        <f>'1a. Stedsspesifikk'!$D$74*0.000001*'1b. Kons. jord'!$D35*'1a. Stedsspesifikk'!$D$76/'1a. Stedsspesifikk'!$C$139</f>
        <v>0</v>
      </c>
      <c r="F35" s="66">
        <f>'1a. Stedsspesifikk'!$D$86*0.000001*'1b. Kons. jord'!$D35*Stoff!O33*'1a. Stedsspesifikk'!$D$88/'1a. Stedsspesifikk'!$C$139</f>
        <v>0</v>
      </c>
      <c r="G35" s="66">
        <f>'1a. Stedsspesifikk'!$D$93*0.000001*'1b. Kons. jord'!$D35*'1a. Stedsspesifikk'!$D$95*'1a. Stedsspesifikk'!$D$97*'1a. Stedsspesifikk'!$D$99/'1a. Stedsspesifikk'!$C$139</f>
        <v>0</v>
      </c>
      <c r="H35" s="66" t="e">
        <f>IF(Stoff!D33="i.r.","",'Gass transport'!$P33*1000*'1a. Stedsspesifikk'!$D$105*'1a. Stedsspesifikk'!$D$107/'1a. Stedsspesifikk'!$C$139)</f>
        <v>#VALUE!</v>
      </c>
      <c r="I35" s="66" t="e">
        <f>'Vann transport'!$C33*'1a. Stedsspesifikk'!$D$113*'1a. Stedsspesifikk'!$D$114/'1a. Stedsspesifikk'!$C$139</f>
        <v>#VALUE!</v>
      </c>
      <c r="J35" s="66" t="str">
        <f>IF('Opptak i organismer'!$F33="","",'Opptak i organismer'!$F33*'1a. Stedsspesifikk'!$D$120*'1a. Stedsspesifikk'!$D$122*'1a. Stedsspesifikk'!$D$121/'1a. Stedsspesifikk'!$C$139)</f>
        <v/>
      </c>
      <c r="K35" s="220" t="e">
        <f>'Opptak i organismer'!$K33*'1a. Stedsspesifikk'!$D$130*'1a. Stedsspesifikk'!$D$132*'1a. Stedsspesifikk'!$D$131/'1a. Stedsspesifikk'!$C$139</f>
        <v>#VALUE!</v>
      </c>
      <c r="L35" s="219" t="e">
        <f t="shared" si="2"/>
        <v>#VALUE!</v>
      </c>
      <c r="M35" s="66">
        <f>'1a. Stedsspesifikk'!$D$74*0.000001*'1b. Kons. jord'!$E35*'1a. Stedsspesifikk'!$D$76/'1a. Stedsspesifikk'!$C$139</f>
        <v>0</v>
      </c>
      <c r="N35" s="66">
        <f>'1a. Stedsspesifikk'!$D$86*0.000001*'1b. Kons. jord'!$E35*Stoff!O33*'1a. Stedsspesifikk'!$D$88/'1a. Stedsspesifikk'!$C$139</f>
        <v>0</v>
      </c>
      <c r="O35" s="66">
        <f>'1a. Stedsspesifikk'!$D$93*0.000001*'1b. Kons. jord'!$E35*'1a. Stedsspesifikk'!$D$95*'1a. Stedsspesifikk'!$D$97*'1a. Stedsspesifikk'!$D$99/'1a. Stedsspesifikk'!$C$139</f>
        <v>0</v>
      </c>
      <c r="P35" s="66" t="e">
        <f>IF(Stoff!D33="i.r.","",'Gass transport'!$R33*1000*'1a. Stedsspesifikk'!$D$105*'1a. Stedsspesifikk'!$D$107/'1a. Stedsspesifikk'!$C$139)</f>
        <v>#VALUE!</v>
      </c>
      <c r="Q35" s="66" t="e">
        <f>'Vann transport'!$E33*'1a. Stedsspesifikk'!$D$113*'1a. Stedsspesifikk'!$D$114/'1a. Stedsspesifikk'!$C$139</f>
        <v>#VALUE!</v>
      </c>
      <c r="R35" s="66" t="str">
        <f>IF('Opptak i organismer'!$H33="","",'Opptak i organismer'!$H33*'1a. Stedsspesifikk'!$D$120*'1a. Stedsspesifikk'!$D$122*'1a. Stedsspesifikk'!$D$121/'1a. Stedsspesifikk'!$C$139)</f>
        <v/>
      </c>
      <c r="S35" s="220" t="e">
        <f>'Opptak i organismer'!$M33*'1a. Stedsspesifikk'!$D$130*'1a. Stedsspesifikk'!$D$132*'1a. Stedsspesifikk'!$D$131/'1a. Stedsspesifikk'!$C$139</f>
        <v>#VALUE!</v>
      </c>
      <c r="T35" s="57"/>
      <c r="U35" s="57"/>
      <c r="V35" s="57"/>
      <c r="W35" s="57"/>
      <c r="X35" s="57"/>
      <c r="Y35" s="57"/>
      <c r="Z35" s="57"/>
      <c r="AA35" s="57"/>
      <c r="AB35" s="57"/>
      <c r="AC35" s="57"/>
      <c r="AD35" s="57"/>
      <c r="AE35" s="57"/>
      <c r="AF35" s="57"/>
      <c r="AG35" s="57"/>
      <c r="AH35" s="57"/>
      <c r="AI35" s="57"/>
    </row>
    <row r="36" spans="1:35" x14ac:dyDescent="0.2">
      <c r="A36" s="64" t="str">
        <f>IF('1b. Kons. jord'!C36&gt;0,"x","")</f>
        <v/>
      </c>
      <c r="B36" s="229" t="str">
        <f>IF(Stoff!$B34=0,"-",Stoff!$B34)</f>
        <v>Fenol</v>
      </c>
      <c r="C36" s="230">
        <f>IF(Stoff!K34&gt;0,Stoff!K34,"")</f>
        <v>0.04</v>
      </c>
      <c r="D36" s="219" t="e">
        <f t="shared" si="0"/>
        <v>#VALUE!</v>
      </c>
      <c r="E36" s="66">
        <f>'1a. Stedsspesifikk'!$D$74*0.000001*'1b. Kons. jord'!$D36*'1a. Stedsspesifikk'!$D$76/'1a. Stedsspesifikk'!$C$139</f>
        <v>0</v>
      </c>
      <c r="F36" s="66">
        <f>'1a. Stedsspesifikk'!$D$86*0.000001*'1b. Kons. jord'!$D36*Stoff!O34*'1a. Stedsspesifikk'!$D$88/'1a. Stedsspesifikk'!$C$139</f>
        <v>0</v>
      </c>
      <c r="G36" s="66">
        <f>'1a. Stedsspesifikk'!$D$93*0.000001*'1b. Kons. jord'!$D36*'1a. Stedsspesifikk'!$D$95*'1a. Stedsspesifikk'!$D$97*'1a. Stedsspesifikk'!$D$99/'1a. Stedsspesifikk'!$C$139</f>
        <v>0</v>
      </c>
      <c r="H36" s="66" t="e">
        <f>IF(Stoff!D34="i.r.","",'Gass transport'!$P34*1000*'1a. Stedsspesifikk'!$D$105*'1a. Stedsspesifikk'!$D$107/'1a. Stedsspesifikk'!$C$139)</f>
        <v>#VALUE!</v>
      </c>
      <c r="I36" s="66" t="e">
        <f>'Vann transport'!$C34*'1a. Stedsspesifikk'!$D$113*'1a. Stedsspesifikk'!$D$114/'1a. Stedsspesifikk'!$C$139</f>
        <v>#VALUE!</v>
      </c>
      <c r="J36" s="66" t="str">
        <f>IF('Opptak i organismer'!$F34="","",'Opptak i organismer'!$F34*'1a. Stedsspesifikk'!$D$120*'1a. Stedsspesifikk'!$D$122*'1a. Stedsspesifikk'!$D$121/'1a. Stedsspesifikk'!$C$139)</f>
        <v/>
      </c>
      <c r="K36" s="220" t="e">
        <f>'Opptak i organismer'!$K34*'1a. Stedsspesifikk'!$D$130*'1a. Stedsspesifikk'!$D$132*'1a. Stedsspesifikk'!$D$131/'1a. Stedsspesifikk'!$C$139</f>
        <v>#VALUE!</v>
      </c>
      <c r="L36" s="219" t="e">
        <f t="shared" si="2"/>
        <v>#VALUE!</v>
      </c>
      <c r="M36" s="66">
        <f>'1a. Stedsspesifikk'!$D$74*0.000001*'1b. Kons. jord'!$E36*'1a. Stedsspesifikk'!$D$76/'1a. Stedsspesifikk'!$C$139</f>
        <v>0</v>
      </c>
      <c r="N36" s="66">
        <f>'1a. Stedsspesifikk'!$D$86*0.000001*'1b. Kons. jord'!$E36*Stoff!O34*'1a. Stedsspesifikk'!$D$88/'1a. Stedsspesifikk'!$C$139</f>
        <v>0</v>
      </c>
      <c r="O36" s="66">
        <f>'1a. Stedsspesifikk'!$D$93*0.000001*'1b. Kons. jord'!$E36*'1a. Stedsspesifikk'!$D$95*'1a. Stedsspesifikk'!$D$97*'1a. Stedsspesifikk'!$D$99/'1a. Stedsspesifikk'!$C$139</f>
        <v>0</v>
      </c>
      <c r="P36" s="66" t="e">
        <f>IF(Stoff!D34="i.r.","",'Gass transport'!$R34*1000*'1a. Stedsspesifikk'!$D$105*'1a. Stedsspesifikk'!$D$107/'1a. Stedsspesifikk'!$C$139)</f>
        <v>#VALUE!</v>
      </c>
      <c r="Q36" s="66" t="e">
        <f>'Vann transport'!$E34*'1a. Stedsspesifikk'!$D$113*'1a. Stedsspesifikk'!$D$114/'1a. Stedsspesifikk'!$C$139</f>
        <v>#VALUE!</v>
      </c>
      <c r="R36" s="66" t="str">
        <f>IF('Opptak i organismer'!$H34="","",'Opptak i organismer'!$H34*'1a. Stedsspesifikk'!$D$120*'1a. Stedsspesifikk'!$D$122*'1a. Stedsspesifikk'!$D$121/'1a. Stedsspesifikk'!$C$139)</f>
        <v/>
      </c>
      <c r="S36" s="220" t="e">
        <f>'Opptak i organismer'!$M34*'1a. Stedsspesifikk'!$D$130*'1a. Stedsspesifikk'!$D$132*'1a. Stedsspesifikk'!$D$131/'1a. Stedsspesifikk'!$C$139</f>
        <v>#VALUE!</v>
      </c>
      <c r="T36" s="57"/>
      <c r="U36" s="57"/>
      <c r="V36" s="57"/>
      <c r="W36" s="57"/>
      <c r="X36" s="57"/>
      <c r="Y36" s="57"/>
      <c r="Z36" s="57"/>
      <c r="AA36" s="57"/>
      <c r="AB36" s="57"/>
      <c r="AC36" s="57"/>
      <c r="AD36" s="57"/>
      <c r="AE36" s="57"/>
      <c r="AF36" s="57"/>
      <c r="AG36" s="57"/>
      <c r="AH36" s="57"/>
      <c r="AI36" s="57"/>
    </row>
    <row r="37" spans="1:35" x14ac:dyDescent="0.2">
      <c r="A37" s="64" t="str">
        <f>IF('1b. Kons. jord'!C37&gt;0,"x","")</f>
        <v/>
      </c>
      <c r="B37" s="229" t="str">
        <f>IF(Stoff!$B35=0,"-",Stoff!$B35)</f>
        <v>Sum mono,di,tri,tetra</v>
      </c>
      <c r="C37" s="230">
        <f>IF(Stoff!K35&gt;0,Stoff!K35,"")</f>
        <v>3.0000000000000001E-3</v>
      </c>
      <c r="D37" s="219" t="e">
        <f t="shared" si="0"/>
        <v>#VALUE!</v>
      </c>
      <c r="E37" s="66">
        <f>'1a. Stedsspesifikk'!$D$74*0.000001*'1b. Kons. jord'!$D37*'1a. Stedsspesifikk'!$D$76/'1a. Stedsspesifikk'!$C$139</f>
        <v>0</v>
      </c>
      <c r="F37" s="66">
        <f>'1a. Stedsspesifikk'!$D$86*0.000001*'1b. Kons. jord'!$D37*Stoff!O35*'1a. Stedsspesifikk'!$D$88/'1a. Stedsspesifikk'!$C$139</f>
        <v>0</v>
      </c>
      <c r="G37" s="66">
        <f>'1a. Stedsspesifikk'!$D$93*0.000001*'1b. Kons. jord'!$D37*'1a. Stedsspesifikk'!$D$95*'1a. Stedsspesifikk'!$D$97*'1a. Stedsspesifikk'!$D$99/'1a. Stedsspesifikk'!$C$139</f>
        <v>0</v>
      </c>
      <c r="H37" s="66" t="e">
        <f>IF(Stoff!D35="i.r.","",'Gass transport'!$P35*1000*'1a. Stedsspesifikk'!$D$105*'1a. Stedsspesifikk'!$D$107/'1a. Stedsspesifikk'!$C$139)</f>
        <v>#VALUE!</v>
      </c>
      <c r="I37" s="66" t="e">
        <f>'Vann transport'!$C35*'1a. Stedsspesifikk'!$D$113*'1a. Stedsspesifikk'!$D$114/'1a. Stedsspesifikk'!$C$139</f>
        <v>#VALUE!</v>
      </c>
      <c r="J37" s="66" t="str">
        <f>IF('Opptak i organismer'!$F35="","",'Opptak i organismer'!$F35*'1a. Stedsspesifikk'!$D$120*'1a. Stedsspesifikk'!$D$122*'1a. Stedsspesifikk'!$D$121/'1a. Stedsspesifikk'!$C$139)</f>
        <v/>
      </c>
      <c r="K37" s="220" t="e">
        <f>'Opptak i organismer'!$K35*'1a. Stedsspesifikk'!$D$130*'1a. Stedsspesifikk'!$D$132*'1a. Stedsspesifikk'!$D$131/'1a. Stedsspesifikk'!$C$139</f>
        <v>#VALUE!</v>
      </c>
      <c r="L37" s="219" t="e">
        <f t="shared" si="2"/>
        <v>#VALUE!</v>
      </c>
      <c r="M37" s="66">
        <f>'1a. Stedsspesifikk'!$D$74*0.000001*'1b. Kons. jord'!$E37*'1a. Stedsspesifikk'!$D$76/'1a. Stedsspesifikk'!$C$139</f>
        <v>0</v>
      </c>
      <c r="N37" s="66">
        <f>'1a. Stedsspesifikk'!$D$86*0.000001*'1b. Kons. jord'!$E37*Stoff!O35*'1a. Stedsspesifikk'!$D$88/'1a. Stedsspesifikk'!$C$139</f>
        <v>0</v>
      </c>
      <c r="O37" s="66">
        <f>'1a. Stedsspesifikk'!$D$93*0.000001*'1b. Kons. jord'!$E37*'1a. Stedsspesifikk'!$D$95*'1a. Stedsspesifikk'!$D$97*'1a. Stedsspesifikk'!$D$99/'1a. Stedsspesifikk'!$C$139</f>
        <v>0</v>
      </c>
      <c r="P37" s="66" t="e">
        <f>IF(Stoff!D35="i.r.","",'Gass transport'!$R35*1000*'1a. Stedsspesifikk'!$D$105*'1a. Stedsspesifikk'!$D$107/'1a. Stedsspesifikk'!$C$139)</f>
        <v>#VALUE!</v>
      </c>
      <c r="Q37" s="66" t="e">
        <f>'Vann transport'!$E35*'1a. Stedsspesifikk'!$D$113*'1a. Stedsspesifikk'!$D$114/'1a. Stedsspesifikk'!$C$139</f>
        <v>#VALUE!</v>
      </c>
      <c r="R37" s="66" t="str">
        <f>IF('Opptak i organismer'!$H35="","",'Opptak i organismer'!$H35*'1a. Stedsspesifikk'!$D$120*'1a. Stedsspesifikk'!$D$122*'1a. Stedsspesifikk'!$D$121/'1a. Stedsspesifikk'!$C$139)</f>
        <v/>
      </c>
      <c r="S37" s="220" t="e">
        <f>'Opptak i organismer'!$M35*'1a. Stedsspesifikk'!$D$130*'1a. Stedsspesifikk'!$D$132*'1a. Stedsspesifikk'!$D$131/'1a. Stedsspesifikk'!$C$139</f>
        <v>#VALUE!</v>
      </c>
      <c r="T37" s="57"/>
      <c r="U37" s="57"/>
      <c r="V37" s="57"/>
      <c r="W37" s="57"/>
      <c r="X37" s="57"/>
      <c r="Y37" s="57"/>
      <c r="Z37" s="57"/>
      <c r="AA37" s="57"/>
      <c r="AB37" s="57"/>
      <c r="AC37" s="57"/>
      <c r="AD37" s="57"/>
      <c r="AE37" s="57"/>
      <c r="AF37" s="57"/>
      <c r="AG37" s="57"/>
      <c r="AH37" s="57"/>
      <c r="AI37" s="57"/>
    </row>
    <row r="38" spans="1:35" x14ac:dyDescent="0.2">
      <c r="A38" s="64" t="str">
        <f>IF('1b. Kons. jord'!C38&gt;0,"x","")</f>
        <v/>
      </c>
      <c r="B38" s="229" t="str">
        <f>IF(Stoff!$B36=0,"-",Stoff!$B36)</f>
        <v>Pentaklorfenol</v>
      </c>
      <c r="C38" s="230">
        <f>IF(Stoff!K36&gt;0,Stoff!K36,"")</f>
        <v>3.0000000000000001E-3</v>
      </c>
      <c r="D38" s="219" t="e">
        <f t="shared" si="0"/>
        <v>#VALUE!</v>
      </c>
      <c r="E38" s="66">
        <f>'1a. Stedsspesifikk'!$D$74*0.000001*'1b. Kons. jord'!$D38*'1a. Stedsspesifikk'!$D$76/'1a. Stedsspesifikk'!$C$139</f>
        <v>0</v>
      </c>
      <c r="F38" s="66">
        <f>'1a. Stedsspesifikk'!$D$86*0.000001*'1b. Kons. jord'!$D38*Stoff!O36*'1a. Stedsspesifikk'!$D$88/'1a. Stedsspesifikk'!$C$139</f>
        <v>0</v>
      </c>
      <c r="G38" s="66">
        <f>'1a. Stedsspesifikk'!$D$93*0.000001*'1b. Kons. jord'!$D38*'1a. Stedsspesifikk'!$D$95*'1a. Stedsspesifikk'!$D$97*'1a. Stedsspesifikk'!$D$99/'1a. Stedsspesifikk'!$C$139</f>
        <v>0</v>
      </c>
      <c r="H38" s="66" t="e">
        <f>IF(Stoff!D36="i.r.","",'Gass transport'!$P36*1000*'1a. Stedsspesifikk'!$D$105*'1a. Stedsspesifikk'!$D$107/'1a. Stedsspesifikk'!$C$139)</f>
        <v>#VALUE!</v>
      </c>
      <c r="I38" s="66" t="e">
        <f>'Vann transport'!$C36*'1a. Stedsspesifikk'!$D$113*'1a. Stedsspesifikk'!$D$114/'1a. Stedsspesifikk'!$C$139</f>
        <v>#VALUE!</v>
      </c>
      <c r="J38" s="66" t="str">
        <f>IF('Opptak i organismer'!$F36="","",'Opptak i organismer'!$F36*'1a. Stedsspesifikk'!$D$120*'1a. Stedsspesifikk'!$D$122*'1a. Stedsspesifikk'!$D$121/'1a. Stedsspesifikk'!$C$139)</f>
        <v/>
      </c>
      <c r="K38" s="220" t="e">
        <f>'Opptak i organismer'!$K36*'1a. Stedsspesifikk'!$D$130*'1a. Stedsspesifikk'!$D$132*'1a. Stedsspesifikk'!$D$131/'1a. Stedsspesifikk'!$C$139</f>
        <v>#VALUE!</v>
      </c>
      <c r="L38" s="219" t="e">
        <f t="shared" si="2"/>
        <v>#VALUE!</v>
      </c>
      <c r="M38" s="66">
        <f>'1a. Stedsspesifikk'!$D$74*0.000001*'1b. Kons. jord'!$E38*'1a. Stedsspesifikk'!$D$76/'1a. Stedsspesifikk'!$C$139</f>
        <v>0</v>
      </c>
      <c r="N38" s="66">
        <f>'1a. Stedsspesifikk'!$D$86*0.000001*'1b. Kons. jord'!$E38*Stoff!O36*'1a. Stedsspesifikk'!$D$88/'1a. Stedsspesifikk'!$C$139</f>
        <v>0</v>
      </c>
      <c r="O38" s="66">
        <f>'1a. Stedsspesifikk'!$D$93*0.000001*'1b. Kons. jord'!$E38*'1a. Stedsspesifikk'!$D$95*'1a. Stedsspesifikk'!$D$97*'1a. Stedsspesifikk'!$D$99/'1a. Stedsspesifikk'!$C$139</f>
        <v>0</v>
      </c>
      <c r="P38" s="66" t="e">
        <f>IF(Stoff!D36="i.r.","",'Gass transport'!$R36*1000*'1a. Stedsspesifikk'!$D$105*'1a. Stedsspesifikk'!$D$107/'1a. Stedsspesifikk'!$C$139)</f>
        <v>#VALUE!</v>
      </c>
      <c r="Q38" s="66" t="e">
        <f>'Vann transport'!$E36*'1a. Stedsspesifikk'!$D$113*'1a. Stedsspesifikk'!$D$114/'1a. Stedsspesifikk'!$C$139</f>
        <v>#VALUE!</v>
      </c>
      <c r="R38" s="66" t="str">
        <f>IF('Opptak i organismer'!$H36="","",'Opptak i organismer'!$H36*'1a. Stedsspesifikk'!$D$120*'1a. Stedsspesifikk'!$D$122*'1a. Stedsspesifikk'!$D$121/'1a. Stedsspesifikk'!$C$139)</f>
        <v/>
      </c>
      <c r="S38" s="220" t="e">
        <f>'Opptak i organismer'!$M36*'1a. Stedsspesifikk'!$D$130*'1a. Stedsspesifikk'!$D$132*'1a. Stedsspesifikk'!$D$131/'1a. Stedsspesifikk'!$C$139</f>
        <v>#VALUE!</v>
      </c>
      <c r="T38" s="57"/>
      <c r="U38" s="57"/>
      <c r="V38" s="57"/>
      <c r="W38" s="57"/>
      <c r="X38" s="57"/>
      <c r="Y38" s="57"/>
      <c r="Z38" s="57"/>
      <c r="AA38" s="57"/>
      <c r="AB38" s="57"/>
      <c r="AC38" s="57"/>
      <c r="AD38" s="57"/>
      <c r="AE38" s="57"/>
      <c r="AF38" s="57"/>
      <c r="AG38" s="57"/>
      <c r="AH38" s="57"/>
      <c r="AI38" s="57"/>
    </row>
    <row r="39" spans="1:35" x14ac:dyDescent="0.2">
      <c r="A39" s="64" t="str">
        <f>IF('1b. Kons. jord'!C39&gt;0,"x","")</f>
        <v/>
      </c>
      <c r="B39" s="229" t="str">
        <f>IF(Stoff!$B37=0,"-",Stoff!$B37)</f>
        <v>PAH totalt</v>
      </c>
      <c r="C39" s="230" t="str">
        <f>IF(Stoff!K37&gt;0,Stoff!K37,"")</f>
        <v/>
      </c>
      <c r="D39" s="219" t="e">
        <f t="shared" si="0"/>
        <v>#VALUE!</v>
      </c>
      <c r="E39" s="66">
        <f>'1a. Stedsspesifikk'!$D$74*0.000001*'1b. Kons. jord'!$D39*'1a. Stedsspesifikk'!$D$76/'1a. Stedsspesifikk'!$C$139</f>
        <v>0</v>
      </c>
      <c r="F39" s="66">
        <f>'1a. Stedsspesifikk'!$D$86*0.000001*'1b. Kons. jord'!$D39*Stoff!O37*'1a. Stedsspesifikk'!$D$88/'1a. Stedsspesifikk'!$C$139</f>
        <v>0</v>
      </c>
      <c r="G39" s="66">
        <f>'1a. Stedsspesifikk'!$D$93*0.000001*'1b. Kons. jord'!$D39*'1a. Stedsspesifikk'!$D$95*'1a. Stedsspesifikk'!$D$97*'1a. Stedsspesifikk'!$D$99/'1a. Stedsspesifikk'!$C$139</f>
        <v>0</v>
      </c>
      <c r="H39" s="66" t="e">
        <f>IF(Stoff!D37="i.r.","",'Gass transport'!$P37*1000*'1a. Stedsspesifikk'!$D$105*'1a. Stedsspesifikk'!$D$107/'1a. Stedsspesifikk'!$C$139)</f>
        <v>#VALUE!</v>
      </c>
      <c r="I39" s="66" t="e">
        <f>'Vann transport'!$C37*'1a. Stedsspesifikk'!$D$113*'1a. Stedsspesifikk'!$D$114/'1a. Stedsspesifikk'!$C$139</f>
        <v>#VALUE!</v>
      </c>
      <c r="J39" s="66" t="str">
        <f>IF('Opptak i organismer'!$F37="","",'Opptak i organismer'!$F37*'1a. Stedsspesifikk'!$D$120*'1a. Stedsspesifikk'!$D$122*'1a. Stedsspesifikk'!$D$121/'1a. Stedsspesifikk'!$C$139)</f>
        <v/>
      </c>
      <c r="K39" s="220" t="e">
        <f>'Opptak i organismer'!$K37*'1a. Stedsspesifikk'!$D$130*'1a. Stedsspesifikk'!$D$132*'1a. Stedsspesifikk'!$D$131/'1a. Stedsspesifikk'!$C$139</f>
        <v>#VALUE!</v>
      </c>
      <c r="L39" s="219" t="e">
        <f t="shared" si="2"/>
        <v>#VALUE!</v>
      </c>
      <c r="M39" s="66">
        <f>'1a. Stedsspesifikk'!$D$74*0.000001*'1b. Kons. jord'!$E39*'1a. Stedsspesifikk'!$D$76/'1a. Stedsspesifikk'!$C$139</f>
        <v>0</v>
      </c>
      <c r="N39" s="66">
        <f>'1a. Stedsspesifikk'!$D$86*0.000001*'1b. Kons. jord'!$E39*Stoff!O37*'1a. Stedsspesifikk'!$D$88/'1a. Stedsspesifikk'!$C$139</f>
        <v>0</v>
      </c>
      <c r="O39" s="66">
        <f>'1a. Stedsspesifikk'!$D$93*0.000001*'1b. Kons. jord'!$E39*'1a. Stedsspesifikk'!$D$95*'1a. Stedsspesifikk'!$D$97*'1a. Stedsspesifikk'!$D$99/'1a. Stedsspesifikk'!$C$139</f>
        <v>0</v>
      </c>
      <c r="P39" s="66" t="e">
        <f>IF(Stoff!D37="i.r.","",'Gass transport'!$R37*1000*'1a. Stedsspesifikk'!$D$105*'1a. Stedsspesifikk'!$D$107/'1a. Stedsspesifikk'!$C$139)</f>
        <v>#VALUE!</v>
      </c>
      <c r="Q39" s="66" t="e">
        <f>'Vann transport'!$E37*'1a. Stedsspesifikk'!$D$113*'1a. Stedsspesifikk'!$D$114/'1a. Stedsspesifikk'!$C$139</f>
        <v>#VALUE!</v>
      </c>
      <c r="R39" s="66" t="str">
        <f>IF('Opptak i organismer'!$H37="","",'Opptak i organismer'!$H37*'1a. Stedsspesifikk'!$D$120*'1a. Stedsspesifikk'!$D$122*'1a. Stedsspesifikk'!$D$121/'1a. Stedsspesifikk'!$C$139)</f>
        <v/>
      </c>
      <c r="S39" s="220" t="e">
        <f>'Opptak i organismer'!$M37*'1a. Stedsspesifikk'!$D$130*'1a. Stedsspesifikk'!$D$132*'1a. Stedsspesifikk'!$D$131/'1a. Stedsspesifikk'!$C$139</f>
        <v>#VALUE!</v>
      </c>
      <c r="T39" s="57"/>
      <c r="U39" s="57"/>
      <c r="V39" s="57"/>
      <c r="W39" s="57"/>
      <c r="X39" s="57"/>
      <c r="Y39" s="57"/>
      <c r="Z39" s="57"/>
      <c r="AA39" s="57"/>
      <c r="AB39" s="57"/>
      <c r="AC39" s="57"/>
      <c r="AD39" s="57"/>
      <c r="AE39" s="57"/>
      <c r="AF39" s="57"/>
      <c r="AG39" s="57"/>
      <c r="AH39" s="57"/>
      <c r="AI39" s="57"/>
    </row>
    <row r="40" spans="1:35" x14ac:dyDescent="0.2">
      <c r="A40" s="64" t="str">
        <f>IF('1b. Kons. jord'!C40&gt;0,"x","")</f>
        <v/>
      </c>
      <c r="B40" s="229" t="str">
        <f>IF(Stoff!$B38=0,"-",Stoff!$B38)</f>
        <v>Naftalen</v>
      </c>
      <c r="C40" s="230">
        <f>IF(Stoff!K38&gt;0,Stoff!K38,"")</f>
        <v>0.04</v>
      </c>
      <c r="D40" s="219" t="e">
        <f t="shared" si="0"/>
        <v>#VALUE!</v>
      </c>
      <c r="E40" s="66">
        <f>'1a. Stedsspesifikk'!$D$74*0.000001*'1b. Kons. jord'!$D40*'1a. Stedsspesifikk'!$D$76/'1a. Stedsspesifikk'!$C$139</f>
        <v>0</v>
      </c>
      <c r="F40" s="66">
        <f>'1a. Stedsspesifikk'!$D$86*0.000001*'1b. Kons. jord'!$D40*Stoff!O38*'1a. Stedsspesifikk'!$D$88/'1a. Stedsspesifikk'!$C$139</f>
        <v>0</v>
      </c>
      <c r="G40" s="66">
        <f>'1a. Stedsspesifikk'!$D$93*0.000001*'1b. Kons. jord'!$D40*'1a. Stedsspesifikk'!$D$95*'1a. Stedsspesifikk'!$D$97*'1a. Stedsspesifikk'!$D$99/'1a. Stedsspesifikk'!$C$139</f>
        <v>0</v>
      </c>
      <c r="H40" s="66" t="e">
        <f>IF(Stoff!D38="i.r.","",'Gass transport'!$P38*1000*'1a. Stedsspesifikk'!$D$105*'1a. Stedsspesifikk'!$D$107/'1a. Stedsspesifikk'!$C$139)</f>
        <v>#VALUE!</v>
      </c>
      <c r="I40" s="66" t="e">
        <f>'Vann transport'!$C38*'1a. Stedsspesifikk'!$D$113*'1a. Stedsspesifikk'!$D$114/'1a. Stedsspesifikk'!$C$139</f>
        <v>#VALUE!</v>
      </c>
      <c r="J40" s="66" t="str">
        <f>IF('Opptak i organismer'!$F38="","",'Opptak i organismer'!$F38*'1a. Stedsspesifikk'!$D$120*'1a. Stedsspesifikk'!$D$122*'1a. Stedsspesifikk'!$D$121/'1a. Stedsspesifikk'!$C$139)</f>
        <v/>
      </c>
      <c r="K40" s="220" t="e">
        <f>'Opptak i organismer'!$K38*'1a. Stedsspesifikk'!$D$130*'1a. Stedsspesifikk'!$D$132*'1a. Stedsspesifikk'!$D$131/'1a. Stedsspesifikk'!$C$139</f>
        <v>#VALUE!</v>
      </c>
      <c r="L40" s="219" t="e">
        <f t="shared" si="2"/>
        <v>#VALUE!</v>
      </c>
      <c r="M40" s="66">
        <f>'1a. Stedsspesifikk'!$D$74*0.000001*'1b. Kons. jord'!$E40*'1a. Stedsspesifikk'!$D$76/'1a. Stedsspesifikk'!$C$139</f>
        <v>0</v>
      </c>
      <c r="N40" s="66">
        <f>'1a. Stedsspesifikk'!$D$86*0.000001*'1b. Kons. jord'!$E40*Stoff!O38*'1a. Stedsspesifikk'!$D$88/'1a. Stedsspesifikk'!$C$139</f>
        <v>0</v>
      </c>
      <c r="O40" s="66">
        <f>'1a. Stedsspesifikk'!$D$93*0.000001*'1b. Kons. jord'!$E40*'1a. Stedsspesifikk'!$D$95*'1a. Stedsspesifikk'!$D$97*'1a. Stedsspesifikk'!$D$99/'1a. Stedsspesifikk'!$C$139</f>
        <v>0</v>
      </c>
      <c r="P40" s="66" t="e">
        <f>IF(Stoff!D38="i.r.","",'Gass transport'!$R38*1000*'1a. Stedsspesifikk'!$D$105*'1a. Stedsspesifikk'!$D$107/'1a. Stedsspesifikk'!$C$139)</f>
        <v>#VALUE!</v>
      </c>
      <c r="Q40" s="66" t="e">
        <f>'Vann transport'!$E38*'1a. Stedsspesifikk'!$D$113*'1a. Stedsspesifikk'!$D$114/'1a. Stedsspesifikk'!$C$139</f>
        <v>#VALUE!</v>
      </c>
      <c r="R40" s="66" t="str">
        <f>IF('Opptak i organismer'!$H38="","",'Opptak i organismer'!$H38*'1a. Stedsspesifikk'!$D$120*'1a. Stedsspesifikk'!$D$122*'1a. Stedsspesifikk'!$D$121/'1a. Stedsspesifikk'!$C$139)</f>
        <v/>
      </c>
      <c r="S40" s="220" t="e">
        <f>'Opptak i organismer'!$M38*'1a. Stedsspesifikk'!$D$130*'1a. Stedsspesifikk'!$D$132*'1a. Stedsspesifikk'!$D$131/'1a. Stedsspesifikk'!$C$139</f>
        <v>#VALUE!</v>
      </c>
      <c r="T40" s="57"/>
      <c r="U40" s="57"/>
      <c r="V40" s="57"/>
      <c r="W40" s="57"/>
      <c r="X40" s="57"/>
      <c r="Y40" s="57"/>
      <c r="Z40" s="57"/>
      <c r="AA40" s="57"/>
      <c r="AB40" s="57"/>
      <c r="AC40" s="57"/>
      <c r="AD40" s="57"/>
      <c r="AE40" s="57"/>
      <c r="AF40" s="57"/>
      <c r="AG40" s="57"/>
      <c r="AH40" s="57"/>
      <c r="AI40" s="57"/>
    </row>
    <row r="41" spans="1:35" x14ac:dyDescent="0.2">
      <c r="A41" s="64" t="str">
        <f>IF('1b. Kons. jord'!C41&gt;0,"x","")</f>
        <v/>
      </c>
      <c r="B41" s="229" t="str">
        <f>IF(Stoff!$B39=0,"-",Stoff!$B39)</f>
        <v>Acenaftalen</v>
      </c>
      <c r="C41" s="230">
        <f>IF(Stoff!K39&gt;0,Stoff!K39,"")</f>
        <v>0.05</v>
      </c>
      <c r="D41" s="219" t="e">
        <f t="shared" si="0"/>
        <v>#VALUE!</v>
      </c>
      <c r="E41" s="66">
        <f>'1a. Stedsspesifikk'!$D$74*0.000001*'1b. Kons. jord'!$D41*'1a. Stedsspesifikk'!$D$76/'1a. Stedsspesifikk'!$C$139</f>
        <v>0</v>
      </c>
      <c r="F41" s="66">
        <f>'1a. Stedsspesifikk'!$D$86*0.000001*'1b. Kons. jord'!$D41*Stoff!O39*'1a. Stedsspesifikk'!$D$88/'1a. Stedsspesifikk'!$C$139</f>
        <v>0</v>
      </c>
      <c r="G41" s="66">
        <f>'1a. Stedsspesifikk'!$D$93*0.000001*'1b. Kons. jord'!$D41*'1a. Stedsspesifikk'!$D$95*'1a. Stedsspesifikk'!$D$97*'1a. Stedsspesifikk'!$D$99/'1a. Stedsspesifikk'!$C$139</f>
        <v>0</v>
      </c>
      <c r="H41" s="66" t="e">
        <f>IF(Stoff!D39="i.r.","",'Gass transport'!$P39*1000*'1a. Stedsspesifikk'!$D$105*'1a. Stedsspesifikk'!$D$107/'1a. Stedsspesifikk'!$C$139)</f>
        <v>#VALUE!</v>
      </c>
      <c r="I41" s="66" t="e">
        <f>'Vann transport'!$C39*'1a. Stedsspesifikk'!$D$113*'1a. Stedsspesifikk'!$D$114/'1a. Stedsspesifikk'!$C$139</f>
        <v>#VALUE!</v>
      </c>
      <c r="J41" s="66" t="str">
        <f>IF('Opptak i organismer'!$F39="","",'Opptak i organismer'!$F39*'1a. Stedsspesifikk'!$D$120*'1a. Stedsspesifikk'!$D$122*'1a. Stedsspesifikk'!$D$121/'1a. Stedsspesifikk'!$C$139)</f>
        <v/>
      </c>
      <c r="K41" s="220" t="e">
        <f>'Opptak i organismer'!$K39*'1a. Stedsspesifikk'!$D$130*'1a. Stedsspesifikk'!$D$132*'1a. Stedsspesifikk'!$D$131/'1a. Stedsspesifikk'!$C$139</f>
        <v>#VALUE!</v>
      </c>
      <c r="L41" s="219" t="e">
        <f t="shared" si="2"/>
        <v>#VALUE!</v>
      </c>
      <c r="M41" s="66">
        <f>'1a. Stedsspesifikk'!$D$74*0.000001*'1b. Kons. jord'!$E41*'1a. Stedsspesifikk'!$D$76/'1a. Stedsspesifikk'!$C$139</f>
        <v>0</v>
      </c>
      <c r="N41" s="66">
        <f>'1a. Stedsspesifikk'!$D$86*0.000001*'1b. Kons. jord'!$E41*Stoff!O39*'1a. Stedsspesifikk'!$D$88/'1a. Stedsspesifikk'!$C$139</f>
        <v>0</v>
      </c>
      <c r="O41" s="66">
        <f>'1a. Stedsspesifikk'!$D$93*0.000001*'1b. Kons. jord'!$E41*'1a. Stedsspesifikk'!$D$95*'1a. Stedsspesifikk'!$D$97*'1a. Stedsspesifikk'!$D$99/'1a. Stedsspesifikk'!$C$139</f>
        <v>0</v>
      </c>
      <c r="P41" s="66" t="e">
        <f>IF(Stoff!D39="i.r.","",'Gass transport'!$R39*1000*'1a. Stedsspesifikk'!$D$105*'1a. Stedsspesifikk'!$D$107/'1a. Stedsspesifikk'!$C$139)</f>
        <v>#VALUE!</v>
      </c>
      <c r="Q41" s="66" t="e">
        <f>'Vann transport'!$E39*'1a. Stedsspesifikk'!$D$113*'1a. Stedsspesifikk'!$D$114/'1a. Stedsspesifikk'!$C$139</f>
        <v>#VALUE!</v>
      </c>
      <c r="R41" s="66" t="str">
        <f>IF('Opptak i organismer'!$H39="","",'Opptak i organismer'!$H39*'1a. Stedsspesifikk'!$D$120*'1a. Stedsspesifikk'!$D$122*'1a. Stedsspesifikk'!$D$121/'1a. Stedsspesifikk'!$C$139)</f>
        <v/>
      </c>
      <c r="S41" s="220" t="e">
        <f>'Opptak i organismer'!$M39*'1a. Stedsspesifikk'!$D$130*'1a. Stedsspesifikk'!$D$132*'1a. Stedsspesifikk'!$D$131/'1a. Stedsspesifikk'!$C$139</f>
        <v>#VALUE!</v>
      </c>
      <c r="T41" s="57"/>
      <c r="U41" s="57"/>
      <c r="V41" s="57"/>
      <c r="W41" s="57"/>
      <c r="X41" s="57"/>
      <c r="Y41" s="57"/>
      <c r="Z41" s="57"/>
      <c r="AA41" s="57"/>
      <c r="AB41" s="57"/>
      <c r="AC41" s="57"/>
      <c r="AD41" s="57"/>
      <c r="AE41" s="57"/>
      <c r="AF41" s="57"/>
      <c r="AG41" s="57"/>
      <c r="AH41" s="57"/>
      <c r="AI41" s="57"/>
    </row>
    <row r="42" spans="1:35" x14ac:dyDescent="0.2">
      <c r="A42" s="64" t="str">
        <f>IF('1b. Kons. jord'!C42&gt;0,"x","")</f>
        <v/>
      </c>
      <c r="B42" s="229" t="str">
        <f>IF(Stoff!$B40=0,"-",Stoff!$B40)</f>
        <v>Acenaften</v>
      </c>
      <c r="C42" s="230">
        <f>IF(Stoff!K40&gt;0,Stoff!K40,"")</f>
        <v>0.5</v>
      </c>
      <c r="D42" s="219" t="e">
        <f t="shared" si="0"/>
        <v>#VALUE!</v>
      </c>
      <c r="E42" s="66">
        <f>'1a. Stedsspesifikk'!$D$74*0.000001*'1b. Kons. jord'!$D42*'1a. Stedsspesifikk'!$D$76/'1a. Stedsspesifikk'!$C$139</f>
        <v>0</v>
      </c>
      <c r="F42" s="66">
        <f>'1a. Stedsspesifikk'!$D$86*0.000001*'1b. Kons. jord'!$D42*Stoff!O40*'1a. Stedsspesifikk'!$D$88/'1a. Stedsspesifikk'!$C$139</f>
        <v>0</v>
      </c>
      <c r="G42" s="66">
        <f>'1a. Stedsspesifikk'!$D$93*0.000001*'1b. Kons. jord'!$D42*'1a. Stedsspesifikk'!$D$95*'1a. Stedsspesifikk'!$D$97*'1a. Stedsspesifikk'!$D$99/'1a. Stedsspesifikk'!$C$139</f>
        <v>0</v>
      </c>
      <c r="H42" s="66" t="e">
        <f>IF(Stoff!D40="i.r.","",'Gass transport'!$P40*1000*'1a. Stedsspesifikk'!$D$105*'1a. Stedsspesifikk'!$D$107/'1a. Stedsspesifikk'!$C$139)</f>
        <v>#VALUE!</v>
      </c>
      <c r="I42" s="66" t="e">
        <f>'Vann transport'!$C40*'1a. Stedsspesifikk'!$D$113*'1a. Stedsspesifikk'!$D$114/'1a. Stedsspesifikk'!$C$139</f>
        <v>#VALUE!</v>
      </c>
      <c r="J42" s="66" t="str">
        <f>IF('Opptak i organismer'!$F40="","",'Opptak i organismer'!$F40*'1a. Stedsspesifikk'!$D$120*'1a. Stedsspesifikk'!$D$122*'1a. Stedsspesifikk'!$D$121/'1a. Stedsspesifikk'!$C$139)</f>
        <v/>
      </c>
      <c r="K42" s="220" t="e">
        <f>'Opptak i organismer'!$K40*'1a. Stedsspesifikk'!$D$130*'1a. Stedsspesifikk'!$D$132*'1a. Stedsspesifikk'!$D$131/'1a. Stedsspesifikk'!$C$139</f>
        <v>#VALUE!</v>
      </c>
      <c r="L42" s="219" t="e">
        <f t="shared" si="2"/>
        <v>#VALUE!</v>
      </c>
      <c r="M42" s="66">
        <f>'1a. Stedsspesifikk'!$D$74*0.000001*'1b. Kons. jord'!$E42*'1a. Stedsspesifikk'!$D$76/'1a. Stedsspesifikk'!$C$139</f>
        <v>0</v>
      </c>
      <c r="N42" s="66">
        <f>'1a. Stedsspesifikk'!$D$86*0.000001*'1b. Kons. jord'!$E42*Stoff!O40*'1a. Stedsspesifikk'!$D$88/'1a. Stedsspesifikk'!$C$139</f>
        <v>0</v>
      </c>
      <c r="O42" s="66">
        <f>'1a. Stedsspesifikk'!$D$93*0.000001*'1b. Kons. jord'!$E42*'1a. Stedsspesifikk'!$D$95*'1a. Stedsspesifikk'!$D$97*'1a. Stedsspesifikk'!$D$99/'1a. Stedsspesifikk'!$C$139</f>
        <v>0</v>
      </c>
      <c r="P42" s="66" t="e">
        <f>IF(Stoff!D40="i.r.","",'Gass transport'!$R40*1000*'1a. Stedsspesifikk'!$D$105*'1a. Stedsspesifikk'!$D$107/'1a. Stedsspesifikk'!$C$139)</f>
        <v>#VALUE!</v>
      </c>
      <c r="Q42" s="66" t="e">
        <f>'Vann transport'!$E40*'1a. Stedsspesifikk'!$D$113*'1a. Stedsspesifikk'!$D$114/'1a. Stedsspesifikk'!$C$139</f>
        <v>#VALUE!</v>
      </c>
      <c r="R42" s="66" t="str">
        <f>IF('Opptak i organismer'!$H40="","",'Opptak i organismer'!$H40*'1a. Stedsspesifikk'!$D$120*'1a. Stedsspesifikk'!$D$122*'1a. Stedsspesifikk'!$D$121/'1a. Stedsspesifikk'!$C$139)</f>
        <v/>
      </c>
      <c r="S42" s="220" t="e">
        <f>'Opptak i organismer'!$M40*'1a. Stedsspesifikk'!$D$130*'1a. Stedsspesifikk'!$D$132*'1a. Stedsspesifikk'!$D$131/'1a. Stedsspesifikk'!$C$139</f>
        <v>#VALUE!</v>
      </c>
      <c r="T42" s="57"/>
      <c r="U42" s="57"/>
      <c r="V42" s="57"/>
      <c r="W42" s="57"/>
      <c r="X42" s="57"/>
      <c r="Y42" s="57"/>
      <c r="Z42" s="57"/>
      <c r="AA42" s="57"/>
      <c r="AB42" s="57"/>
      <c r="AC42" s="57"/>
      <c r="AD42" s="57"/>
      <c r="AE42" s="57"/>
      <c r="AF42" s="57"/>
      <c r="AG42" s="57"/>
      <c r="AH42" s="57"/>
      <c r="AI42" s="57"/>
    </row>
    <row r="43" spans="1:35" x14ac:dyDescent="0.2">
      <c r="A43" s="64" t="str">
        <f>IF('1b. Kons. jord'!C43&gt;0,"x","")</f>
        <v/>
      </c>
      <c r="B43" s="229" t="str">
        <f>IF(Stoff!$B41=0,"-",Stoff!$B41)</f>
        <v>Fenantren</v>
      </c>
      <c r="C43" s="230">
        <f>IF(Stoff!K41&gt;0,Stoff!K41,"")</f>
        <v>0.04</v>
      </c>
      <c r="D43" s="219" t="e">
        <f t="shared" si="0"/>
        <v>#VALUE!</v>
      </c>
      <c r="E43" s="66">
        <f>'1a. Stedsspesifikk'!$D$74*0.000001*'1b. Kons. jord'!$D43*'1a. Stedsspesifikk'!$D$76/'1a. Stedsspesifikk'!$C$139</f>
        <v>0</v>
      </c>
      <c r="F43" s="66">
        <f>'1a. Stedsspesifikk'!$D$86*0.000001*'1b. Kons. jord'!$D43*Stoff!O41*'1a. Stedsspesifikk'!$D$88/'1a. Stedsspesifikk'!$C$139</f>
        <v>0</v>
      </c>
      <c r="G43" s="66">
        <f>'1a. Stedsspesifikk'!$D$93*0.000001*'1b. Kons. jord'!$D43*'1a. Stedsspesifikk'!$D$95*'1a. Stedsspesifikk'!$D$97*'1a. Stedsspesifikk'!$D$99/'1a. Stedsspesifikk'!$C$139</f>
        <v>0</v>
      </c>
      <c r="H43" s="66" t="e">
        <f>IF(Stoff!D41="i.r.","",'Gass transport'!$P41*1000*'1a. Stedsspesifikk'!$D$105*'1a. Stedsspesifikk'!$D$107/'1a. Stedsspesifikk'!$C$139)</f>
        <v>#VALUE!</v>
      </c>
      <c r="I43" s="66" t="e">
        <f>'Vann transport'!$C41*'1a. Stedsspesifikk'!$D$113*'1a. Stedsspesifikk'!$D$114/'1a. Stedsspesifikk'!$C$139</f>
        <v>#VALUE!</v>
      </c>
      <c r="J43" s="66" t="str">
        <f>IF('Opptak i organismer'!$F41="","",'Opptak i organismer'!$F41*'1a. Stedsspesifikk'!$D$120*'1a. Stedsspesifikk'!$D$122*'1a. Stedsspesifikk'!$D$121/'1a. Stedsspesifikk'!$C$139)</f>
        <v/>
      </c>
      <c r="K43" s="220" t="e">
        <f>'Opptak i organismer'!$K41*'1a. Stedsspesifikk'!$D$130*'1a. Stedsspesifikk'!$D$132*'1a. Stedsspesifikk'!$D$131/'1a. Stedsspesifikk'!$C$139</f>
        <v>#VALUE!</v>
      </c>
      <c r="L43" s="219" t="e">
        <f t="shared" si="2"/>
        <v>#VALUE!</v>
      </c>
      <c r="M43" s="66">
        <f>'1a. Stedsspesifikk'!$D$74*0.000001*'1b. Kons. jord'!$E43*'1a. Stedsspesifikk'!$D$76/'1a. Stedsspesifikk'!$C$139</f>
        <v>0</v>
      </c>
      <c r="N43" s="66">
        <f>'1a. Stedsspesifikk'!$D$86*0.000001*'1b. Kons. jord'!$E43*Stoff!O41*'1a. Stedsspesifikk'!$D$88/'1a. Stedsspesifikk'!$C$139</f>
        <v>0</v>
      </c>
      <c r="O43" s="66">
        <f>'1a. Stedsspesifikk'!$D$93*0.000001*'1b. Kons. jord'!$E43*'1a. Stedsspesifikk'!$D$95*'1a. Stedsspesifikk'!$D$97*'1a. Stedsspesifikk'!$D$99/'1a. Stedsspesifikk'!$C$139</f>
        <v>0</v>
      </c>
      <c r="P43" s="66" t="e">
        <f>IF(Stoff!D41="i.r.","",'Gass transport'!$R41*1000*'1a. Stedsspesifikk'!$D$105*'1a. Stedsspesifikk'!$D$107/'1a. Stedsspesifikk'!$C$139)</f>
        <v>#VALUE!</v>
      </c>
      <c r="Q43" s="66" t="e">
        <f>'Vann transport'!$E41*'1a. Stedsspesifikk'!$D$113*'1a. Stedsspesifikk'!$D$114/'1a. Stedsspesifikk'!$C$139</f>
        <v>#VALUE!</v>
      </c>
      <c r="R43" s="66" t="str">
        <f>IF('Opptak i organismer'!$H41="","",'Opptak i organismer'!$H41*'1a. Stedsspesifikk'!$D$120*'1a. Stedsspesifikk'!$D$122*'1a. Stedsspesifikk'!$D$121/'1a. Stedsspesifikk'!$C$139)</f>
        <v/>
      </c>
      <c r="S43" s="220" t="e">
        <f>'Opptak i organismer'!$M41*'1a. Stedsspesifikk'!$D$130*'1a. Stedsspesifikk'!$D$132*'1a. Stedsspesifikk'!$D$131/'1a. Stedsspesifikk'!$C$139</f>
        <v>#VALUE!</v>
      </c>
      <c r="T43" s="57"/>
      <c r="U43" s="57"/>
      <c r="V43" s="57"/>
      <c r="W43" s="57"/>
      <c r="X43" s="57"/>
      <c r="Y43" s="57"/>
      <c r="Z43" s="57"/>
      <c r="AA43" s="57"/>
      <c r="AB43" s="57"/>
      <c r="AC43" s="57"/>
      <c r="AD43" s="57"/>
      <c r="AE43" s="57"/>
      <c r="AF43" s="57"/>
      <c r="AG43" s="57"/>
      <c r="AH43" s="57"/>
      <c r="AI43" s="57"/>
    </row>
    <row r="44" spans="1:35" x14ac:dyDescent="0.2">
      <c r="A44" s="64" t="str">
        <f>IF('1b. Kons. jord'!C44&gt;0,"x","")</f>
        <v/>
      </c>
      <c r="B44" s="229" t="str">
        <f>IF(Stoff!$B42=0,"-",Stoff!$B42)</f>
        <v>Antracen</v>
      </c>
      <c r="C44" s="230">
        <f>IF(Stoff!K42&gt;0,Stoff!K42,"")</f>
        <v>0.04</v>
      </c>
      <c r="D44" s="219" t="e">
        <f t="shared" si="0"/>
        <v>#VALUE!</v>
      </c>
      <c r="E44" s="66">
        <f>'1a. Stedsspesifikk'!$D$74*0.000001*'1b. Kons. jord'!$D44*'1a. Stedsspesifikk'!$D$76/'1a. Stedsspesifikk'!$C$139</f>
        <v>0</v>
      </c>
      <c r="F44" s="66">
        <f>'1a. Stedsspesifikk'!$D$86*0.000001*'1b. Kons. jord'!$D44*Stoff!O42*'1a. Stedsspesifikk'!$D$88/'1a. Stedsspesifikk'!$C$139</f>
        <v>0</v>
      </c>
      <c r="G44" s="66">
        <f>'1a. Stedsspesifikk'!$D$93*0.000001*'1b. Kons. jord'!$D44*'1a. Stedsspesifikk'!$D$95*'1a. Stedsspesifikk'!$D$97*'1a. Stedsspesifikk'!$D$99/'1a. Stedsspesifikk'!$C$139</f>
        <v>0</v>
      </c>
      <c r="H44" s="66" t="e">
        <f>IF(Stoff!D42="i.r.","",'Gass transport'!$P42*1000*'1a. Stedsspesifikk'!$D$105*'1a. Stedsspesifikk'!$D$107/'1a. Stedsspesifikk'!$C$139)</f>
        <v>#VALUE!</v>
      </c>
      <c r="I44" s="66" t="e">
        <f>'Vann transport'!$C42*'1a. Stedsspesifikk'!$D$113*'1a. Stedsspesifikk'!$D$114/'1a. Stedsspesifikk'!$C$139</f>
        <v>#VALUE!</v>
      </c>
      <c r="J44" s="66" t="str">
        <f>IF('Opptak i organismer'!$F42="","",'Opptak i organismer'!$F42*'1a. Stedsspesifikk'!$D$120*'1a. Stedsspesifikk'!$D$122*'1a. Stedsspesifikk'!$D$121/'1a. Stedsspesifikk'!$C$139)</f>
        <v/>
      </c>
      <c r="K44" s="220" t="e">
        <f>'Opptak i organismer'!$K42*'1a. Stedsspesifikk'!$D$130*'1a. Stedsspesifikk'!$D$132*'1a. Stedsspesifikk'!$D$131/'1a. Stedsspesifikk'!$C$139</f>
        <v>#VALUE!</v>
      </c>
      <c r="L44" s="219" t="e">
        <f t="shared" si="2"/>
        <v>#VALUE!</v>
      </c>
      <c r="M44" s="66">
        <f>'1a. Stedsspesifikk'!$D$74*0.000001*'1b. Kons. jord'!$E44*'1a. Stedsspesifikk'!$D$76/'1a. Stedsspesifikk'!$C$139</f>
        <v>0</v>
      </c>
      <c r="N44" s="66">
        <f>'1a. Stedsspesifikk'!$D$86*0.000001*'1b. Kons. jord'!$E44*Stoff!O42*'1a. Stedsspesifikk'!$D$88/'1a. Stedsspesifikk'!$C$139</f>
        <v>0</v>
      </c>
      <c r="O44" s="66">
        <f>'1a. Stedsspesifikk'!$D$93*0.000001*'1b. Kons. jord'!$E44*'1a. Stedsspesifikk'!$D$95*'1a. Stedsspesifikk'!$D$97*'1a. Stedsspesifikk'!$D$99/'1a. Stedsspesifikk'!$C$139</f>
        <v>0</v>
      </c>
      <c r="P44" s="66" t="e">
        <f>IF(Stoff!D42="i.r.","",'Gass transport'!$R42*1000*'1a. Stedsspesifikk'!$D$105*'1a. Stedsspesifikk'!$D$107/'1a. Stedsspesifikk'!$C$139)</f>
        <v>#VALUE!</v>
      </c>
      <c r="Q44" s="66" t="e">
        <f>'Vann transport'!$E42*'1a. Stedsspesifikk'!$D$113*'1a. Stedsspesifikk'!$D$114/'1a. Stedsspesifikk'!$C$139</f>
        <v>#VALUE!</v>
      </c>
      <c r="R44" s="66" t="str">
        <f>IF('Opptak i organismer'!$H42="","",'Opptak i organismer'!$H42*'1a. Stedsspesifikk'!$D$120*'1a. Stedsspesifikk'!$D$122*'1a. Stedsspesifikk'!$D$121/'1a. Stedsspesifikk'!$C$139)</f>
        <v/>
      </c>
      <c r="S44" s="220" t="e">
        <f>'Opptak i organismer'!$M42*'1a. Stedsspesifikk'!$D$130*'1a. Stedsspesifikk'!$D$132*'1a. Stedsspesifikk'!$D$131/'1a. Stedsspesifikk'!$C$139</f>
        <v>#VALUE!</v>
      </c>
      <c r="T44" s="57"/>
      <c r="U44" s="57"/>
      <c r="V44" s="57"/>
      <c r="W44" s="57"/>
      <c r="X44" s="57"/>
      <c r="Y44" s="57"/>
      <c r="Z44" s="57"/>
      <c r="AA44" s="57"/>
      <c r="AB44" s="57"/>
      <c r="AC44" s="57"/>
      <c r="AD44" s="57"/>
      <c r="AE44" s="57"/>
      <c r="AF44" s="57"/>
      <c r="AG44" s="57"/>
      <c r="AH44" s="57"/>
      <c r="AI44" s="57"/>
    </row>
    <row r="45" spans="1:35" x14ac:dyDescent="0.2">
      <c r="A45" s="64" t="str">
        <f>IF('1b. Kons. jord'!C45&gt;0,"x","")</f>
        <v/>
      </c>
      <c r="B45" s="229" t="str">
        <f>IF(Stoff!$B43=0,"-",Stoff!$B43)</f>
        <v>Fluoren</v>
      </c>
      <c r="C45" s="230">
        <f>IF(Stoff!K43&gt;0,Stoff!K43,"")</f>
        <v>0.04</v>
      </c>
      <c r="D45" s="219" t="e">
        <f t="shared" si="0"/>
        <v>#VALUE!</v>
      </c>
      <c r="E45" s="66">
        <f>'1a. Stedsspesifikk'!$D$74*0.000001*'1b. Kons. jord'!$D45*'1a. Stedsspesifikk'!$D$76/'1a. Stedsspesifikk'!$C$139</f>
        <v>0</v>
      </c>
      <c r="F45" s="66">
        <f>'1a. Stedsspesifikk'!$D$86*0.000001*'1b. Kons. jord'!$D45*Stoff!O43*'1a. Stedsspesifikk'!$D$88/'1a. Stedsspesifikk'!$C$139</f>
        <v>0</v>
      </c>
      <c r="G45" s="66">
        <f>'1a. Stedsspesifikk'!$D$93*0.000001*'1b. Kons. jord'!$D45*'1a. Stedsspesifikk'!$D$95*'1a. Stedsspesifikk'!$D$97*'1a. Stedsspesifikk'!$D$99/'1a. Stedsspesifikk'!$C$139</f>
        <v>0</v>
      </c>
      <c r="H45" s="66" t="e">
        <f>IF(Stoff!D43="i.r.","",'Gass transport'!$P43*1000*'1a. Stedsspesifikk'!$D$105*'1a. Stedsspesifikk'!$D$107/'1a. Stedsspesifikk'!$C$139)</f>
        <v>#VALUE!</v>
      </c>
      <c r="I45" s="66" t="e">
        <f>'Vann transport'!$C43*'1a. Stedsspesifikk'!$D$113*'1a. Stedsspesifikk'!$D$114/'1a. Stedsspesifikk'!$C$139</f>
        <v>#VALUE!</v>
      </c>
      <c r="J45" s="66" t="str">
        <f>IF('Opptak i organismer'!$F43="","",'Opptak i organismer'!$F43*'1a. Stedsspesifikk'!$D$120*'1a. Stedsspesifikk'!$D$122*'1a. Stedsspesifikk'!$D$121/'1a. Stedsspesifikk'!$C$139)</f>
        <v/>
      </c>
      <c r="K45" s="220" t="e">
        <f>'Opptak i organismer'!$K43*'1a. Stedsspesifikk'!$D$130*'1a. Stedsspesifikk'!$D$132*'1a. Stedsspesifikk'!$D$131/'1a. Stedsspesifikk'!$C$139</f>
        <v>#VALUE!</v>
      </c>
      <c r="L45" s="219" t="e">
        <f t="shared" si="2"/>
        <v>#VALUE!</v>
      </c>
      <c r="M45" s="66">
        <f>'1a. Stedsspesifikk'!$D$74*0.000001*'1b. Kons. jord'!$E45*'1a. Stedsspesifikk'!$D$76/'1a. Stedsspesifikk'!$C$139</f>
        <v>0</v>
      </c>
      <c r="N45" s="66">
        <f>'1a. Stedsspesifikk'!$D$86*0.000001*'1b. Kons. jord'!$E45*Stoff!O43*'1a. Stedsspesifikk'!$D$88/'1a. Stedsspesifikk'!$C$139</f>
        <v>0</v>
      </c>
      <c r="O45" s="66">
        <f>'1a. Stedsspesifikk'!$D$93*0.000001*'1b. Kons. jord'!$E45*'1a. Stedsspesifikk'!$D$95*'1a. Stedsspesifikk'!$D$97*'1a. Stedsspesifikk'!$D$99/'1a. Stedsspesifikk'!$C$139</f>
        <v>0</v>
      </c>
      <c r="P45" s="66" t="e">
        <f>IF(Stoff!D43="i.r.","",'Gass transport'!$R43*1000*'1a. Stedsspesifikk'!$D$105*'1a. Stedsspesifikk'!$D$107/'1a. Stedsspesifikk'!$C$139)</f>
        <v>#VALUE!</v>
      </c>
      <c r="Q45" s="66" t="e">
        <f>'Vann transport'!$E43*'1a. Stedsspesifikk'!$D$113*'1a. Stedsspesifikk'!$D$114/'1a. Stedsspesifikk'!$C$139</f>
        <v>#VALUE!</v>
      </c>
      <c r="R45" s="66" t="str">
        <f>IF('Opptak i organismer'!$H43="","",'Opptak i organismer'!$H43*'1a. Stedsspesifikk'!$D$120*'1a. Stedsspesifikk'!$D$122*'1a. Stedsspesifikk'!$D$121/'1a. Stedsspesifikk'!$C$139)</f>
        <v/>
      </c>
      <c r="S45" s="220" t="e">
        <f>'Opptak i organismer'!$M43*'1a. Stedsspesifikk'!$D$130*'1a. Stedsspesifikk'!$D$132*'1a. Stedsspesifikk'!$D$131/'1a. Stedsspesifikk'!$C$139</f>
        <v>#VALUE!</v>
      </c>
      <c r="T45" s="57"/>
      <c r="U45" s="57"/>
      <c r="V45" s="57"/>
      <c r="W45" s="57"/>
      <c r="X45" s="57"/>
      <c r="Y45" s="57"/>
      <c r="Z45" s="57"/>
      <c r="AA45" s="57"/>
      <c r="AB45" s="57"/>
      <c r="AC45" s="57"/>
      <c r="AD45" s="57"/>
      <c r="AE45" s="57"/>
      <c r="AF45" s="57"/>
      <c r="AG45" s="57"/>
      <c r="AH45" s="57"/>
      <c r="AI45" s="57"/>
    </row>
    <row r="46" spans="1:35" x14ac:dyDescent="0.2">
      <c r="A46" s="64" t="str">
        <f>IF('1b. Kons. jord'!C46&gt;0,"x","")</f>
        <v/>
      </c>
      <c r="B46" s="229" t="str">
        <f>IF(Stoff!$B44=0,"-",Stoff!$B44)</f>
        <v>Fluoranten</v>
      </c>
      <c r="C46" s="230">
        <f>IF(Stoff!K44&gt;0,Stoff!K44,"")</f>
        <v>0.05</v>
      </c>
      <c r="D46" s="219" t="e">
        <f t="shared" si="0"/>
        <v>#VALUE!</v>
      </c>
      <c r="E46" s="66">
        <f>'1a. Stedsspesifikk'!$D$74*0.000001*'1b. Kons. jord'!$D46*'1a. Stedsspesifikk'!$D$76/'1a. Stedsspesifikk'!$C$139</f>
        <v>0</v>
      </c>
      <c r="F46" s="66">
        <f>'1a. Stedsspesifikk'!$D$86*0.000001*'1b. Kons. jord'!$D46*Stoff!O44*'1a. Stedsspesifikk'!$D$88/'1a. Stedsspesifikk'!$C$139</f>
        <v>0</v>
      </c>
      <c r="G46" s="66">
        <f>'1a. Stedsspesifikk'!$D$93*0.000001*'1b. Kons. jord'!$D46*'1a. Stedsspesifikk'!$D$95*'1a. Stedsspesifikk'!$D$97*'1a. Stedsspesifikk'!$D$99/'1a. Stedsspesifikk'!$C$139</f>
        <v>0</v>
      </c>
      <c r="H46" s="66" t="e">
        <f>IF(Stoff!D44="i.r.","",'Gass transport'!$P44*1000*'1a. Stedsspesifikk'!$D$105*'1a. Stedsspesifikk'!$D$107/'1a. Stedsspesifikk'!$C$139)</f>
        <v>#VALUE!</v>
      </c>
      <c r="I46" s="66" t="e">
        <f>'Vann transport'!$C44*'1a. Stedsspesifikk'!$D$113*'1a. Stedsspesifikk'!$D$114/'1a. Stedsspesifikk'!$C$139</f>
        <v>#VALUE!</v>
      </c>
      <c r="J46" s="66" t="str">
        <f>IF('Opptak i organismer'!$F44="","",'Opptak i organismer'!$F44*'1a. Stedsspesifikk'!$D$120*'1a. Stedsspesifikk'!$D$122*'1a. Stedsspesifikk'!$D$121/'1a. Stedsspesifikk'!$C$139)</f>
        <v/>
      </c>
      <c r="K46" s="220" t="e">
        <f>'Opptak i organismer'!$K44*'1a. Stedsspesifikk'!$D$130*'1a. Stedsspesifikk'!$D$132*'1a. Stedsspesifikk'!$D$131/'1a. Stedsspesifikk'!$C$139</f>
        <v>#VALUE!</v>
      </c>
      <c r="L46" s="219" t="e">
        <f t="shared" si="2"/>
        <v>#VALUE!</v>
      </c>
      <c r="M46" s="66">
        <f>'1a. Stedsspesifikk'!$D$74*0.000001*'1b. Kons. jord'!$E46*'1a. Stedsspesifikk'!$D$76/'1a. Stedsspesifikk'!$C$139</f>
        <v>0</v>
      </c>
      <c r="N46" s="66">
        <f>'1a. Stedsspesifikk'!$D$86*0.000001*'1b. Kons. jord'!$E46*Stoff!O44*'1a. Stedsspesifikk'!$D$88/'1a. Stedsspesifikk'!$C$139</f>
        <v>0</v>
      </c>
      <c r="O46" s="66">
        <f>'1a. Stedsspesifikk'!$D$93*0.000001*'1b. Kons. jord'!$E46*'1a. Stedsspesifikk'!$D$95*'1a. Stedsspesifikk'!$D$97*'1a. Stedsspesifikk'!$D$99/'1a. Stedsspesifikk'!$C$139</f>
        <v>0</v>
      </c>
      <c r="P46" s="66" t="e">
        <f>IF(Stoff!D44="i.r.","",'Gass transport'!$R44*1000*'1a. Stedsspesifikk'!$D$105*'1a. Stedsspesifikk'!$D$107/'1a. Stedsspesifikk'!$C$139)</f>
        <v>#VALUE!</v>
      </c>
      <c r="Q46" s="66" t="e">
        <f>'Vann transport'!$E44*'1a. Stedsspesifikk'!$D$113*'1a. Stedsspesifikk'!$D$114/'1a. Stedsspesifikk'!$C$139</f>
        <v>#VALUE!</v>
      </c>
      <c r="R46" s="66" t="str">
        <f>IF('Opptak i organismer'!$H44="","",'Opptak i organismer'!$H44*'1a. Stedsspesifikk'!$D$120*'1a. Stedsspesifikk'!$D$122*'1a. Stedsspesifikk'!$D$121/'1a. Stedsspesifikk'!$C$139)</f>
        <v/>
      </c>
      <c r="S46" s="220" t="e">
        <f>'Opptak i organismer'!$M44*'1a. Stedsspesifikk'!$D$130*'1a. Stedsspesifikk'!$D$132*'1a. Stedsspesifikk'!$D$131/'1a. Stedsspesifikk'!$C$139</f>
        <v>#VALUE!</v>
      </c>
      <c r="T46" s="57"/>
      <c r="U46" s="57"/>
      <c r="V46" s="57"/>
      <c r="W46" s="57"/>
      <c r="X46" s="57"/>
      <c r="Y46" s="57"/>
      <c r="Z46" s="57"/>
      <c r="AA46" s="57"/>
      <c r="AB46" s="57"/>
      <c r="AC46" s="57"/>
      <c r="AD46" s="57"/>
      <c r="AE46" s="57"/>
      <c r="AF46" s="57"/>
      <c r="AG46" s="57"/>
      <c r="AH46" s="57"/>
      <c r="AI46" s="57"/>
    </row>
    <row r="47" spans="1:35" x14ac:dyDescent="0.2">
      <c r="A47" s="64" t="str">
        <f>IF('1b. Kons. jord'!C47&gt;0,"x","")</f>
        <v/>
      </c>
      <c r="B47" s="229" t="str">
        <f>IF(Stoff!$B45=0,"-",Stoff!$B45)</f>
        <v>Pyrene</v>
      </c>
      <c r="C47" s="230">
        <f>IF(Stoff!K45&gt;0,Stoff!K45,"")</f>
        <v>0.5</v>
      </c>
      <c r="D47" s="219" t="e">
        <f t="shared" si="0"/>
        <v>#VALUE!</v>
      </c>
      <c r="E47" s="66">
        <f>'1a. Stedsspesifikk'!$D$74*0.000001*'1b. Kons. jord'!$D47*'1a. Stedsspesifikk'!$D$76/'1a. Stedsspesifikk'!$C$139</f>
        <v>0</v>
      </c>
      <c r="F47" s="66">
        <f>'1a. Stedsspesifikk'!$D$86*0.000001*'1b. Kons. jord'!$D47*Stoff!O45*'1a. Stedsspesifikk'!$D$88/'1a. Stedsspesifikk'!$C$139</f>
        <v>0</v>
      </c>
      <c r="G47" s="66">
        <f>'1a. Stedsspesifikk'!$D$93*0.000001*'1b. Kons. jord'!$D47*'1a. Stedsspesifikk'!$D$95*'1a. Stedsspesifikk'!$D$97*'1a. Stedsspesifikk'!$D$99/'1a. Stedsspesifikk'!$C$139</f>
        <v>0</v>
      </c>
      <c r="H47" s="66" t="e">
        <f>IF(Stoff!D45="i.r.","",'Gass transport'!$P45*1000*'1a. Stedsspesifikk'!$D$105*'1a. Stedsspesifikk'!$D$107/'1a. Stedsspesifikk'!$C$139)</f>
        <v>#VALUE!</v>
      </c>
      <c r="I47" s="66" t="e">
        <f>'Vann transport'!$C45*'1a. Stedsspesifikk'!$D$113*'1a. Stedsspesifikk'!$D$114/'1a. Stedsspesifikk'!$C$139</f>
        <v>#VALUE!</v>
      </c>
      <c r="J47" s="66" t="str">
        <f>IF('Opptak i organismer'!$F45="","",'Opptak i organismer'!$F45*'1a. Stedsspesifikk'!$D$120*'1a. Stedsspesifikk'!$D$122*'1a. Stedsspesifikk'!$D$121/'1a. Stedsspesifikk'!$C$139)</f>
        <v/>
      </c>
      <c r="K47" s="220" t="e">
        <f>'Opptak i organismer'!$K45*'1a. Stedsspesifikk'!$D$130*'1a. Stedsspesifikk'!$D$132*'1a. Stedsspesifikk'!$D$131/'1a. Stedsspesifikk'!$C$139</f>
        <v>#VALUE!</v>
      </c>
      <c r="L47" s="219" t="e">
        <f t="shared" si="2"/>
        <v>#VALUE!</v>
      </c>
      <c r="M47" s="66">
        <f>'1a. Stedsspesifikk'!$D$74*0.000001*'1b. Kons. jord'!$E47*'1a. Stedsspesifikk'!$D$76/'1a. Stedsspesifikk'!$C$139</f>
        <v>0</v>
      </c>
      <c r="N47" s="66">
        <f>'1a. Stedsspesifikk'!$D$86*0.000001*'1b. Kons. jord'!$E47*Stoff!O45*'1a. Stedsspesifikk'!$D$88/'1a. Stedsspesifikk'!$C$139</f>
        <v>0</v>
      </c>
      <c r="O47" s="66">
        <f>'1a. Stedsspesifikk'!$D$93*0.000001*'1b. Kons. jord'!$E47*'1a. Stedsspesifikk'!$D$95*'1a. Stedsspesifikk'!$D$97*'1a. Stedsspesifikk'!$D$99/'1a. Stedsspesifikk'!$C$139</f>
        <v>0</v>
      </c>
      <c r="P47" s="66" t="e">
        <f>IF(Stoff!D45="i.r.","",'Gass transport'!$R45*1000*'1a. Stedsspesifikk'!$D$105*'1a. Stedsspesifikk'!$D$107/'1a. Stedsspesifikk'!$C$139)</f>
        <v>#VALUE!</v>
      </c>
      <c r="Q47" s="66" t="e">
        <f>'Vann transport'!$E45*'1a. Stedsspesifikk'!$D$113*'1a. Stedsspesifikk'!$D$114/'1a. Stedsspesifikk'!$C$139</f>
        <v>#VALUE!</v>
      </c>
      <c r="R47" s="66" t="str">
        <f>IF('Opptak i organismer'!$H45="","",'Opptak i organismer'!$H45*'1a. Stedsspesifikk'!$D$120*'1a. Stedsspesifikk'!$D$122*'1a. Stedsspesifikk'!$D$121/'1a. Stedsspesifikk'!$C$139)</f>
        <v/>
      </c>
      <c r="S47" s="220" t="e">
        <f>'Opptak i organismer'!$M45*'1a. Stedsspesifikk'!$D$130*'1a. Stedsspesifikk'!$D$132*'1a. Stedsspesifikk'!$D$131/'1a. Stedsspesifikk'!$C$139</f>
        <v>#VALUE!</v>
      </c>
      <c r="T47" s="57"/>
      <c r="U47" s="57"/>
      <c r="V47" s="57"/>
      <c r="W47" s="57"/>
      <c r="X47" s="57"/>
      <c r="Y47" s="57"/>
      <c r="Z47" s="57"/>
      <c r="AA47" s="57"/>
      <c r="AB47" s="57"/>
      <c r="AC47" s="57"/>
      <c r="AD47" s="57"/>
      <c r="AE47" s="57"/>
      <c r="AF47" s="57"/>
      <c r="AG47" s="57"/>
      <c r="AH47" s="57"/>
      <c r="AI47" s="57"/>
    </row>
    <row r="48" spans="1:35" x14ac:dyDescent="0.2">
      <c r="A48" s="64" t="str">
        <f>IF('1b. Kons. jord'!C48&gt;0,"x","")</f>
        <v/>
      </c>
      <c r="B48" s="229" t="str">
        <f>IF(Stoff!$B46=0,"-",Stoff!$B46)</f>
        <v>Benzo(a)antracen</v>
      </c>
      <c r="C48" s="230">
        <f>IF(Stoff!K46&gt;0,Stoff!K46,"")</f>
        <v>5.0000000000000001E-3</v>
      </c>
      <c r="D48" s="219" t="e">
        <f t="shared" si="0"/>
        <v>#VALUE!</v>
      </c>
      <c r="E48" s="66">
        <f>'1a. Stedsspesifikk'!$D$74*0.000001*'1b. Kons. jord'!$D48*'1a. Stedsspesifikk'!$D$76/'1a. Stedsspesifikk'!$C$139</f>
        <v>0</v>
      </c>
      <c r="F48" s="66">
        <f>'1a. Stedsspesifikk'!$D$86*0.000001*'1b. Kons. jord'!$D48*Stoff!O46*'1a. Stedsspesifikk'!$D$88/'1a. Stedsspesifikk'!$C$139</f>
        <v>0</v>
      </c>
      <c r="G48" s="66">
        <f>'1a. Stedsspesifikk'!$D$93*0.000001*'1b. Kons. jord'!$D48*'1a. Stedsspesifikk'!$D$95*'1a. Stedsspesifikk'!$D$97*'1a. Stedsspesifikk'!$D$99/'1a. Stedsspesifikk'!$C$139</f>
        <v>0</v>
      </c>
      <c r="H48" s="66" t="e">
        <f>IF(Stoff!D46="i.r.","",'Gass transport'!$P46*1000*'1a. Stedsspesifikk'!$D$105*'1a. Stedsspesifikk'!$D$107/'1a. Stedsspesifikk'!$C$139)</f>
        <v>#VALUE!</v>
      </c>
      <c r="I48" s="66" t="e">
        <f>'Vann transport'!$C46*'1a. Stedsspesifikk'!$D$113*'1a. Stedsspesifikk'!$D$114/'1a. Stedsspesifikk'!$C$139</f>
        <v>#VALUE!</v>
      </c>
      <c r="J48" s="66" t="str">
        <f>IF('Opptak i organismer'!$F46="","",'Opptak i organismer'!$F46*'1a. Stedsspesifikk'!$D$120*'1a. Stedsspesifikk'!$D$122*'1a. Stedsspesifikk'!$D$121/'1a. Stedsspesifikk'!$C$139)</f>
        <v/>
      </c>
      <c r="K48" s="220" t="e">
        <f>'Opptak i organismer'!$K46*'1a. Stedsspesifikk'!$D$130*'1a. Stedsspesifikk'!$D$132*'1a. Stedsspesifikk'!$D$131/'1a. Stedsspesifikk'!$C$139</f>
        <v>#VALUE!</v>
      </c>
      <c r="L48" s="219" t="e">
        <f t="shared" si="2"/>
        <v>#VALUE!</v>
      </c>
      <c r="M48" s="66">
        <f>'1a. Stedsspesifikk'!$D$74*0.000001*'1b. Kons. jord'!$E48*'1a. Stedsspesifikk'!$D$76/'1a. Stedsspesifikk'!$C$139</f>
        <v>0</v>
      </c>
      <c r="N48" s="66">
        <f>'1a. Stedsspesifikk'!$D$86*0.000001*'1b. Kons. jord'!$E48*Stoff!O46*'1a. Stedsspesifikk'!$D$88/'1a. Stedsspesifikk'!$C$139</f>
        <v>0</v>
      </c>
      <c r="O48" s="66">
        <f>'1a. Stedsspesifikk'!$D$93*0.000001*'1b. Kons. jord'!$E48*'1a. Stedsspesifikk'!$D$95*'1a. Stedsspesifikk'!$D$97*'1a. Stedsspesifikk'!$D$99/'1a. Stedsspesifikk'!$C$139</f>
        <v>0</v>
      </c>
      <c r="P48" s="66" t="e">
        <f>IF(Stoff!D46="i.r.","",'Gass transport'!$R46*1000*'1a. Stedsspesifikk'!$D$105*'1a. Stedsspesifikk'!$D$107/'1a. Stedsspesifikk'!$C$139)</f>
        <v>#VALUE!</v>
      </c>
      <c r="Q48" s="66" t="e">
        <f>'Vann transport'!$E46*'1a. Stedsspesifikk'!$D$113*'1a. Stedsspesifikk'!$D$114/'1a. Stedsspesifikk'!$C$139</f>
        <v>#VALUE!</v>
      </c>
      <c r="R48" s="66" t="str">
        <f>IF('Opptak i organismer'!$H46="","",'Opptak i organismer'!$H46*'1a. Stedsspesifikk'!$D$120*'1a. Stedsspesifikk'!$D$122*'1a. Stedsspesifikk'!$D$121/'1a. Stedsspesifikk'!$C$139)</f>
        <v/>
      </c>
      <c r="S48" s="220" t="e">
        <f>'Opptak i organismer'!$M46*'1a. Stedsspesifikk'!$D$130*'1a. Stedsspesifikk'!$D$132*'1a. Stedsspesifikk'!$D$131/'1a. Stedsspesifikk'!$C$139</f>
        <v>#VALUE!</v>
      </c>
      <c r="T48" s="57"/>
      <c r="U48" s="57"/>
      <c r="V48" s="57"/>
      <c r="W48" s="57"/>
      <c r="X48" s="57"/>
      <c r="Y48" s="57"/>
      <c r="Z48" s="57"/>
      <c r="AA48" s="57"/>
      <c r="AB48" s="57"/>
      <c r="AC48" s="57"/>
      <c r="AD48" s="57"/>
      <c r="AE48" s="57"/>
      <c r="AF48" s="57"/>
      <c r="AG48" s="57"/>
      <c r="AH48" s="57"/>
      <c r="AI48" s="57"/>
    </row>
    <row r="49" spans="1:35" x14ac:dyDescent="0.2">
      <c r="A49" s="64" t="str">
        <f>IF('1b. Kons. jord'!C49&gt;0,"x","")</f>
        <v/>
      </c>
      <c r="B49" s="229" t="str">
        <f>IF(Stoff!$B47=0,"-",Stoff!$B47)</f>
        <v>Krysen</v>
      </c>
      <c r="C49" s="230">
        <f>IF(Stoff!K47&gt;0,Stoff!K47,"")</f>
        <v>0.05</v>
      </c>
      <c r="D49" s="219" t="e">
        <f t="shared" si="0"/>
        <v>#VALUE!</v>
      </c>
      <c r="E49" s="66">
        <f>'1a. Stedsspesifikk'!$D$74*0.000001*'1b. Kons. jord'!$D49*'1a. Stedsspesifikk'!$D$76/'1a. Stedsspesifikk'!$C$139</f>
        <v>0</v>
      </c>
      <c r="F49" s="66">
        <f>'1a. Stedsspesifikk'!$D$86*0.000001*'1b. Kons. jord'!$D49*Stoff!O47*'1a. Stedsspesifikk'!$D$88/'1a. Stedsspesifikk'!$C$139</f>
        <v>0</v>
      </c>
      <c r="G49" s="66">
        <f>'1a. Stedsspesifikk'!$D$93*0.000001*'1b. Kons. jord'!$D49*'1a. Stedsspesifikk'!$D$95*'1a. Stedsspesifikk'!$D$97*'1a. Stedsspesifikk'!$D$99/'1a. Stedsspesifikk'!$C$139</f>
        <v>0</v>
      </c>
      <c r="H49" s="66" t="e">
        <f>IF(Stoff!D47="i.r.","",'Gass transport'!$P47*1000*'1a. Stedsspesifikk'!$D$105*'1a. Stedsspesifikk'!$D$107/'1a. Stedsspesifikk'!$C$139)</f>
        <v>#VALUE!</v>
      </c>
      <c r="I49" s="66" t="e">
        <f>'Vann transport'!$C47*'1a. Stedsspesifikk'!$D$113*'1a. Stedsspesifikk'!$D$114/'1a. Stedsspesifikk'!$C$139</f>
        <v>#VALUE!</v>
      </c>
      <c r="J49" s="66" t="str">
        <f>IF('Opptak i organismer'!$F47="","",'Opptak i organismer'!$F47*'1a. Stedsspesifikk'!$D$120*'1a. Stedsspesifikk'!$D$122*'1a. Stedsspesifikk'!$D$121/'1a. Stedsspesifikk'!$C$139)</f>
        <v/>
      </c>
      <c r="K49" s="220" t="e">
        <f>'Opptak i organismer'!$K47*'1a. Stedsspesifikk'!$D$130*'1a. Stedsspesifikk'!$D$132*'1a. Stedsspesifikk'!$D$131/'1a. Stedsspesifikk'!$C$139</f>
        <v>#VALUE!</v>
      </c>
      <c r="L49" s="219" t="e">
        <f t="shared" si="2"/>
        <v>#VALUE!</v>
      </c>
      <c r="M49" s="66">
        <f>'1a. Stedsspesifikk'!$D$74*0.000001*'1b. Kons. jord'!$E49*'1a. Stedsspesifikk'!$D$76/'1a. Stedsspesifikk'!$C$139</f>
        <v>0</v>
      </c>
      <c r="N49" s="66">
        <f>'1a. Stedsspesifikk'!$D$86*0.000001*'1b. Kons. jord'!$E49*Stoff!O47*'1a. Stedsspesifikk'!$D$88/'1a. Stedsspesifikk'!$C$139</f>
        <v>0</v>
      </c>
      <c r="O49" s="66">
        <f>'1a. Stedsspesifikk'!$D$93*0.000001*'1b. Kons. jord'!$E49*'1a. Stedsspesifikk'!$D$95*'1a. Stedsspesifikk'!$D$97*'1a. Stedsspesifikk'!$D$99/'1a. Stedsspesifikk'!$C$139</f>
        <v>0</v>
      </c>
      <c r="P49" s="66" t="e">
        <f>IF(Stoff!D47="i.r.","",'Gass transport'!$R47*1000*'1a. Stedsspesifikk'!$D$105*'1a. Stedsspesifikk'!$D$107/'1a. Stedsspesifikk'!$C$139)</f>
        <v>#VALUE!</v>
      </c>
      <c r="Q49" s="66" t="e">
        <f>'Vann transport'!$E47*'1a. Stedsspesifikk'!$D$113*'1a. Stedsspesifikk'!$D$114/'1a. Stedsspesifikk'!$C$139</f>
        <v>#VALUE!</v>
      </c>
      <c r="R49" s="66" t="str">
        <f>IF('Opptak i organismer'!$H47="","",'Opptak i organismer'!$H47*'1a. Stedsspesifikk'!$D$120*'1a. Stedsspesifikk'!$D$122*'1a. Stedsspesifikk'!$D$121/'1a. Stedsspesifikk'!$C$139)</f>
        <v/>
      </c>
      <c r="S49" s="220" t="e">
        <f>'Opptak i organismer'!$M47*'1a. Stedsspesifikk'!$D$130*'1a. Stedsspesifikk'!$D$132*'1a. Stedsspesifikk'!$D$131/'1a. Stedsspesifikk'!$C$139</f>
        <v>#VALUE!</v>
      </c>
      <c r="T49" s="57"/>
      <c r="U49" s="57"/>
      <c r="V49" s="57"/>
      <c r="W49" s="57"/>
      <c r="X49" s="57"/>
      <c r="Y49" s="57"/>
      <c r="Z49" s="57"/>
      <c r="AA49" s="57"/>
      <c r="AB49" s="57"/>
      <c r="AC49" s="57"/>
      <c r="AD49" s="57"/>
      <c r="AE49" s="57"/>
      <c r="AF49" s="57"/>
      <c r="AG49" s="57"/>
      <c r="AH49" s="57"/>
      <c r="AI49" s="57"/>
    </row>
    <row r="50" spans="1:35" x14ac:dyDescent="0.2">
      <c r="A50" s="64" t="str">
        <f>IF('1b. Kons. jord'!C50&gt;0,"x","")</f>
        <v/>
      </c>
      <c r="B50" s="229" t="str">
        <f>IF(Stoff!$B48=0,"-",Stoff!$B48)</f>
        <v>Benzo(b)fluoranten</v>
      </c>
      <c r="C50" s="230">
        <f>IF(Stoff!K48&gt;0,Stoff!K48,"")</f>
        <v>5.0000000000000001E-3</v>
      </c>
      <c r="D50" s="219" t="e">
        <f t="shared" si="0"/>
        <v>#VALUE!</v>
      </c>
      <c r="E50" s="66">
        <f>'1a. Stedsspesifikk'!$D$74*0.000001*'1b. Kons. jord'!$D50*'1a. Stedsspesifikk'!$D$76/'1a. Stedsspesifikk'!$C$139</f>
        <v>0</v>
      </c>
      <c r="F50" s="66">
        <f>'1a. Stedsspesifikk'!$D$86*0.000001*'1b. Kons. jord'!$D50*Stoff!O48*'1a. Stedsspesifikk'!$D$88/'1a. Stedsspesifikk'!$C$139</f>
        <v>0</v>
      </c>
      <c r="G50" s="66">
        <f>'1a. Stedsspesifikk'!$D$93*0.000001*'1b. Kons. jord'!$D50*'1a. Stedsspesifikk'!$D$95*'1a. Stedsspesifikk'!$D$97*'1a. Stedsspesifikk'!$D$99/'1a. Stedsspesifikk'!$C$139</f>
        <v>0</v>
      </c>
      <c r="H50" s="66" t="e">
        <f>IF(Stoff!D48="i.r.","",'Gass transport'!$P48*1000*'1a. Stedsspesifikk'!$D$105*'1a. Stedsspesifikk'!$D$107/'1a. Stedsspesifikk'!$C$139)</f>
        <v>#VALUE!</v>
      </c>
      <c r="I50" s="66" t="e">
        <f>'Vann transport'!$C48*'1a. Stedsspesifikk'!$D$113*'1a. Stedsspesifikk'!$D$114/'1a. Stedsspesifikk'!$C$139</f>
        <v>#VALUE!</v>
      </c>
      <c r="J50" s="66" t="str">
        <f>IF('Opptak i organismer'!$F48="","",'Opptak i organismer'!$F48*'1a. Stedsspesifikk'!$D$120*'1a. Stedsspesifikk'!$D$122*'1a. Stedsspesifikk'!$D$121/'1a. Stedsspesifikk'!$C$139)</f>
        <v/>
      </c>
      <c r="K50" s="220" t="e">
        <f>'Opptak i organismer'!$K48*'1a. Stedsspesifikk'!$D$130*'1a. Stedsspesifikk'!$D$132*'1a. Stedsspesifikk'!$D$131/'1a. Stedsspesifikk'!$C$139</f>
        <v>#VALUE!</v>
      </c>
      <c r="L50" s="219" t="e">
        <f t="shared" si="2"/>
        <v>#VALUE!</v>
      </c>
      <c r="M50" s="66">
        <f>'1a. Stedsspesifikk'!$D$74*0.000001*'1b. Kons. jord'!$E50*'1a. Stedsspesifikk'!$D$76/'1a. Stedsspesifikk'!$C$139</f>
        <v>0</v>
      </c>
      <c r="N50" s="66">
        <f>'1a. Stedsspesifikk'!$D$86*0.000001*'1b. Kons. jord'!$E50*Stoff!O48*'1a. Stedsspesifikk'!$D$88/'1a. Stedsspesifikk'!$C$139</f>
        <v>0</v>
      </c>
      <c r="O50" s="66">
        <f>'1a. Stedsspesifikk'!$D$93*0.000001*'1b. Kons. jord'!$E50*'1a. Stedsspesifikk'!$D$95*'1a. Stedsspesifikk'!$D$97*'1a. Stedsspesifikk'!$D$99/'1a. Stedsspesifikk'!$C$139</f>
        <v>0</v>
      </c>
      <c r="P50" s="66" t="e">
        <f>IF(Stoff!D48="i.r.","",'Gass transport'!$R48*1000*'1a. Stedsspesifikk'!$D$105*'1a. Stedsspesifikk'!$D$107/'1a. Stedsspesifikk'!$C$139)</f>
        <v>#VALUE!</v>
      </c>
      <c r="Q50" s="66" t="e">
        <f>'Vann transport'!$E48*'1a. Stedsspesifikk'!$D$113*'1a. Stedsspesifikk'!$D$114/'1a. Stedsspesifikk'!$C$139</f>
        <v>#VALUE!</v>
      </c>
      <c r="R50" s="66" t="str">
        <f>IF('Opptak i organismer'!$H48="","",'Opptak i organismer'!$H48*'1a. Stedsspesifikk'!$D$120*'1a. Stedsspesifikk'!$D$122*'1a. Stedsspesifikk'!$D$121/'1a. Stedsspesifikk'!$C$139)</f>
        <v/>
      </c>
      <c r="S50" s="220" t="e">
        <f>'Opptak i organismer'!$M48*'1a. Stedsspesifikk'!$D$130*'1a. Stedsspesifikk'!$D$132*'1a. Stedsspesifikk'!$D$131/'1a. Stedsspesifikk'!$C$139</f>
        <v>#VALUE!</v>
      </c>
      <c r="T50" s="57"/>
      <c r="U50" s="57"/>
      <c r="V50" s="57"/>
      <c r="W50" s="57"/>
      <c r="X50" s="57"/>
      <c r="Y50" s="57"/>
      <c r="Z50" s="57"/>
      <c r="AA50" s="57"/>
      <c r="AB50" s="57"/>
      <c r="AC50" s="57"/>
      <c r="AD50" s="57"/>
      <c r="AE50" s="57"/>
      <c r="AF50" s="57"/>
      <c r="AG50" s="57"/>
      <c r="AH50" s="57"/>
      <c r="AI50" s="57"/>
    </row>
    <row r="51" spans="1:35" x14ac:dyDescent="0.2">
      <c r="A51" s="64" t="str">
        <f>IF('1b. Kons. jord'!C51&gt;0,"x","")</f>
        <v/>
      </c>
      <c r="B51" s="229" t="str">
        <f>IF(Stoff!$B49=0,"-",Stoff!$B49)</f>
        <v>Benzo(k)fluoranten</v>
      </c>
      <c r="C51" s="230">
        <f>IF(Stoff!K49&gt;0,Stoff!K49,"")</f>
        <v>5.0000000000000001E-3</v>
      </c>
      <c r="D51" s="219" t="e">
        <f t="shared" si="0"/>
        <v>#VALUE!</v>
      </c>
      <c r="E51" s="66">
        <f>'1a. Stedsspesifikk'!$D$74*0.000001*'1b. Kons. jord'!$D51*'1a. Stedsspesifikk'!$D$76/'1a. Stedsspesifikk'!$C$139</f>
        <v>0</v>
      </c>
      <c r="F51" s="66">
        <f>'1a. Stedsspesifikk'!$D$86*0.000001*'1b. Kons. jord'!$D51*Stoff!O49*'1a. Stedsspesifikk'!$D$88/'1a. Stedsspesifikk'!$C$139</f>
        <v>0</v>
      </c>
      <c r="G51" s="66">
        <f>'1a. Stedsspesifikk'!$D$93*0.000001*'1b. Kons. jord'!$D51*'1a. Stedsspesifikk'!$D$95*'1a. Stedsspesifikk'!$D$97*'1a. Stedsspesifikk'!$D$99/'1a. Stedsspesifikk'!$C$139</f>
        <v>0</v>
      </c>
      <c r="H51" s="66" t="e">
        <f>IF(Stoff!D49="i.r.","",'Gass transport'!$P49*1000*'1a. Stedsspesifikk'!$D$105*'1a. Stedsspesifikk'!$D$107/'1a. Stedsspesifikk'!$C$139)</f>
        <v>#VALUE!</v>
      </c>
      <c r="I51" s="66" t="e">
        <f>'Vann transport'!$C49*'1a. Stedsspesifikk'!$D$113*'1a. Stedsspesifikk'!$D$114/'1a. Stedsspesifikk'!$C$139</f>
        <v>#VALUE!</v>
      </c>
      <c r="J51" s="66" t="str">
        <f>IF('Opptak i organismer'!$F49="","",'Opptak i organismer'!$F49*'1a. Stedsspesifikk'!$D$120*'1a. Stedsspesifikk'!$D$122*'1a. Stedsspesifikk'!$D$121/'1a. Stedsspesifikk'!$C$139)</f>
        <v/>
      </c>
      <c r="K51" s="220" t="e">
        <f>'Opptak i organismer'!$K49*'1a. Stedsspesifikk'!$D$130*'1a. Stedsspesifikk'!$D$132*'1a. Stedsspesifikk'!$D$131/'1a. Stedsspesifikk'!$C$139</f>
        <v>#VALUE!</v>
      </c>
      <c r="L51" s="219" t="e">
        <f t="shared" si="2"/>
        <v>#VALUE!</v>
      </c>
      <c r="M51" s="66">
        <f>'1a. Stedsspesifikk'!$D$74*0.000001*'1b. Kons. jord'!$E51*'1a. Stedsspesifikk'!$D$76/'1a. Stedsspesifikk'!$C$139</f>
        <v>0</v>
      </c>
      <c r="N51" s="66">
        <f>'1a. Stedsspesifikk'!$D$86*0.000001*'1b. Kons. jord'!$E51*Stoff!O49*'1a. Stedsspesifikk'!$D$88/'1a. Stedsspesifikk'!$C$139</f>
        <v>0</v>
      </c>
      <c r="O51" s="66">
        <f>'1a. Stedsspesifikk'!$D$93*0.000001*'1b. Kons. jord'!$E51*'1a. Stedsspesifikk'!$D$95*'1a. Stedsspesifikk'!$D$97*'1a. Stedsspesifikk'!$D$99/'1a. Stedsspesifikk'!$C$139</f>
        <v>0</v>
      </c>
      <c r="P51" s="66" t="e">
        <f>IF(Stoff!D49="i.r.","",'Gass transport'!$R49*1000*'1a. Stedsspesifikk'!$D$105*'1a. Stedsspesifikk'!$D$107/'1a. Stedsspesifikk'!$C$139)</f>
        <v>#VALUE!</v>
      </c>
      <c r="Q51" s="66" t="e">
        <f>'Vann transport'!$E49*'1a. Stedsspesifikk'!$D$113*'1a. Stedsspesifikk'!$D$114/'1a. Stedsspesifikk'!$C$139</f>
        <v>#VALUE!</v>
      </c>
      <c r="R51" s="66" t="str">
        <f>IF('Opptak i organismer'!$H49="","",'Opptak i organismer'!$H49*'1a. Stedsspesifikk'!$D$120*'1a. Stedsspesifikk'!$D$122*'1a. Stedsspesifikk'!$D$121/'1a. Stedsspesifikk'!$C$139)</f>
        <v/>
      </c>
      <c r="S51" s="220" t="e">
        <f>'Opptak i organismer'!$M49*'1a. Stedsspesifikk'!$D$130*'1a. Stedsspesifikk'!$D$132*'1a. Stedsspesifikk'!$D$131/'1a. Stedsspesifikk'!$C$139</f>
        <v>#VALUE!</v>
      </c>
      <c r="T51" s="57"/>
      <c r="U51" s="57"/>
      <c r="V51" s="57"/>
      <c r="W51" s="57"/>
      <c r="X51" s="57"/>
      <c r="Y51" s="57"/>
      <c r="Z51" s="57"/>
      <c r="AA51" s="57"/>
      <c r="AB51" s="57"/>
      <c r="AC51" s="57"/>
      <c r="AD51" s="57"/>
      <c r="AE51" s="57"/>
      <c r="AF51" s="57"/>
      <c r="AG51" s="57"/>
      <c r="AH51" s="57"/>
      <c r="AI51" s="57"/>
    </row>
    <row r="52" spans="1:35" x14ac:dyDescent="0.2">
      <c r="A52" s="64" t="str">
        <f>IF('1b. Kons. jord'!C52&gt;0,"x","")</f>
        <v/>
      </c>
      <c r="B52" s="229" t="str">
        <f>IF(Stoff!$B50=0,"-",Stoff!$B50)</f>
        <v>Benso(a)pyren</v>
      </c>
      <c r="C52" s="230">
        <f>IF(Stoff!K50&gt;0,Stoff!K50,"")</f>
        <v>5.0000000000000001E-4</v>
      </c>
      <c r="D52" s="219" t="e">
        <f t="shared" si="0"/>
        <v>#VALUE!</v>
      </c>
      <c r="E52" s="66">
        <f>'1a. Stedsspesifikk'!$D$74*0.000001*'1b. Kons. jord'!$D52*'1a. Stedsspesifikk'!$D$76/'1a. Stedsspesifikk'!$C$139</f>
        <v>0</v>
      </c>
      <c r="F52" s="66">
        <f>'1a. Stedsspesifikk'!$D$86*0.000001*'1b. Kons. jord'!$D52*Stoff!O50*'1a. Stedsspesifikk'!$D$88/'1a. Stedsspesifikk'!$C$139</f>
        <v>0</v>
      </c>
      <c r="G52" s="66">
        <f>'1a. Stedsspesifikk'!$D$93*0.000001*'1b. Kons. jord'!$D52*'1a. Stedsspesifikk'!$D$95*'1a. Stedsspesifikk'!$D$97*'1a. Stedsspesifikk'!$D$99/'1a. Stedsspesifikk'!$C$139</f>
        <v>0</v>
      </c>
      <c r="H52" s="66" t="e">
        <f>IF(Stoff!D50="i.r.","",'Gass transport'!$P50*1000*'1a. Stedsspesifikk'!$D$105*'1a. Stedsspesifikk'!$D$107/'1a. Stedsspesifikk'!$C$139)</f>
        <v>#VALUE!</v>
      </c>
      <c r="I52" s="66" t="e">
        <f>'Vann transport'!$C50*'1a. Stedsspesifikk'!$D$113*'1a. Stedsspesifikk'!$D$114/'1a. Stedsspesifikk'!$C$139</f>
        <v>#VALUE!</v>
      </c>
      <c r="J52" s="66" t="str">
        <f>IF('Opptak i organismer'!$F50="","",'Opptak i organismer'!$F50*'1a. Stedsspesifikk'!$D$120*'1a. Stedsspesifikk'!$D$122*'1a. Stedsspesifikk'!$D$121/'1a. Stedsspesifikk'!$C$139)</f>
        <v/>
      </c>
      <c r="K52" s="220" t="e">
        <f>'Opptak i organismer'!$K50*'1a. Stedsspesifikk'!$D$130*'1a. Stedsspesifikk'!$D$132*'1a. Stedsspesifikk'!$D$131/'1a. Stedsspesifikk'!$C$139</f>
        <v>#VALUE!</v>
      </c>
      <c r="L52" s="219" t="e">
        <f t="shared" si="2"/>
        <v>#VALUE!</v>
      </c>
      <c r="M52" s="66">
        <f>'1a. Stedsspesifikk'!$D$74*0.000001*'1b. Kons. jord'!$E52*'1a. Stedsspesifikk'!$D$76/'1a. Stedsspesifikk'!$C$139</f>
        <v>0</v>
      </c>
      <c r="N52" s="66">
        <f>'1a. Stedsspesifikk'!$D$86*0.000001*'1b. Kons. jord'!$E52*Stoff!O50*'1a. Stedsspesifikk'!$D$88/'1a. Stedsspesifikk'!$C$139</f>
        <v>0</v>
      </c>
      <c r="O52" s="66">
        <f>'1a. Stedsspesifikk'!$D$93*0.000001*'1b. Kons. jord'!$E52*'1a. Stedsspesifikk'!$D$95*'1a. Stedsspesifikk'!$D$97*'1a. Stedsspesifikk'!$D$99/'1a. Stedsspesifikk'!$C$139</f>
        <v>0</v>
      </c>
      <c r="P52" s="66" t="e">
        <f>IF(Stoff!D50="i.r.","",'Gass transport'!$R50*1000*'1a. Stedsspesifikk'!$D$105*'1a. Stedsspesifikk'!$D$107/'1a. Stedsspesifikk'!$C$139)</f>
        <v>#VALUE!</v>
      </c>
      <c r="Q52" s="66" t="e">
        <f>'Vann transport'!$E50*'1a. Stedsspesifikk'!$D$113*'1a. Stedsspesifikk'!$D$114/'1a. Stedsspesifikk'!$C$139</f>
        <v>#VALUE!</v>
      </c>
      <c r="R52" s="66" t="str">
        <f>IF('Opptak i organismer'!$H50="","",'Opptak i organismer'!$H50*'1a. Stedsspesifikk'!$D$120*'1a. Stedsspesifikk'!$D$122*'1a. Stedsspesifikk'!$D$121/'1a. Stedsspesifikk'!$C$139)</f>
        <v/>
      </c>
      <c r="S52" s="220" t="e">
        <f>'Opptak i organismer'!$M50*'1a. Stedsspesifikk'!$D$130*'1a. Stedsspesifikk'!$D$132*'1a. Stedsspesifikk'!$D$131/'1a. Stedsspesifikk'!$C$139</f>
        <v>#VALUE!</v>
      </c>
      <c r="T52" s="57"/>
      <c r="U52" s="57"/>
      <c r="V52" s="57"/>
      <c r="W52" s="57"/>
      <c r="X52" s="57"/>
      <c r="Y52" s="57"/>
      <c r="Z52" s="57"/>
      <c r="AA52" s="57"/>
      <c r="AB52" s="57"/>
      <c r="AC52" s="57"/>
      <c r="AD52" s="57"/>
      <c r="AE52" s="57"/>
      <c r="AF52" s="57"/>
      <c r="AG52" s="57"/>
      <c r="AH52" s="57"/>
      <c r="AI52" s="57"/>
    </row>
    <row r="53" spans="1:35" x14ac:dyDescent="0.2">
      <c r="A53" s="64" t="str">
        <f>IF('1b. Kons. jord'!C53&gt;0,"x","")</f>
        <v/>
      </c>
      <c r="B53" s="229" t="str">
        <f>IF(Stoff!$B51=0,"-",Stoff!$B51)</f>
        <v>Indeno(1,2,3-cd)pyren</v>
      </c>
      <c r="C53" s="230">
        <f>IF(Stoff!K51&gt;0,Stoff!K51,"")</f>
        <v>5.0000000000000001E-3</v>
      </c>
      <c r="D53" s="219" t="e">
        <f t="shared" si="0"/>
        <v>#VALUE!</v>
      </c>
      <c r="E53" s="66">
        <f>'1a. Stedsspesifikk'!$D$74*0.000001*'1b. Kons. jord'!$D53*'1a. Stedsspesifikk'!$D$76/'1a. Stedsspesifikk'!$C$139</f>
        <v>0</v>
      </c>
      <c r="F53" s="66">
        <f>'1a. Stedsspesifikk'!$D$86*0.000001*'1b. Kons. jord'!$D53*Stoff!O51*'1a. Stedsspesifikk'!$D$88/'1a. Stedsspesifikk'!$C$139</f>
        <v>0</v>
      </c>
      <c r="G53" s="66">
        <f>'1a. Stedsspesifikk'!$D$93*0.000001*'1b. Kons. jord'!$D53*'1a. Stedsspesifikk'!$D$95*'1a. Stedsspesifikk'!$D$97*'1a. Stedsspesifikk'!$D$99/'1a. Stedsspesifikk'!$C$139</f>
        <v>0</v>
      </c>
      <c r="H53" s="66" t="e">
        <f>IF(Stoff!D51="i.r.","",'Gass transport'!$P51*1000*'1a. Stedsspesifikk'!$D$105*'1a. Stedsspesifikk'!$D$107/'1a. Stedsspesifikk'!$C$139)</f>
        <v>#VALUE!</v>
      </c>
      <c r="I53" s="66" t="e">
        <f>'Vann transport'!$C51*'1a. Stedsspesifikk'!$D$113*'1a. Stedsspesifikk'!$D$114/'1a. Stedsspesifikk'!$C$139</f>
        <v>#VALUE!</v>
      </c>
      <c r="J53" s="66" t="str">
        <f>IF('Opptak i organismer'!$F51="","",'Opptak i organismer'!$F51*'1a. Stedsspesifikk'!$D$120*'1a. Stedsspesifikk'!$D$122*'1a. Stedsspesifikk'!$D$121/'1a. Stedsspesifikk'!$C$139)</f>
        <v/>
      </c>
      <c r="K53" s="220" t="e">
        <f>'Opptak i organismer'!$K51*'1a. Stedsspesifikk'!$D$130*'1a. Stedsspesifikk'!$D$132*'1a. Stedsspesifikk'!$D$131/'1a. Stedsspesifikk'!$C$139</f>
        <v>#VALUE!</v>
      </c>
      <c r="L53" s="219" t="e">
        <f t="shared" si="2"/>
        <v>#VALUE!</v>
      </c>
      <c r="M53" s="66">
        <f>'1a. Stedsspesifikk'!$D$74*0.000001*'1b. Kons. jord'!$E53*'1a. Stedsspesifikk'!$D$76/'1a. Stedsspesifikk'!$C$139</f>
        <v>0</v>
      </c>
      <c r="N53" s="66">
        <f>'1a. Stedsspesifikk'!$D$86*0.000001*'1b. Kons. jord'!$E53*Stoff!O51*'1a. Stedsspesifikk'!$D$88/'1a. Stedsspesifikk'!$C$139</f>
        <v>0</v>
      </c>
      <c r="O53" s="66">
        <f>'1a. Stedsspesifikk'!$D$93*0.000001*'1b. Kons. jord'!$E53*'1a. Stedsspesifikk'!$D$95*'1a. Stedsspesifikk'!$D$97*'1a. Stedsspesifikk'!$D$99/'1a. Stedsspesifikk'!$C$139</f>
        <v>0</v>
      </c>
      <c r="P53" s="66" t="e">
        <f>IF(Stoff!D51="i.r.","",'Gass transport'!$R51*1000*'1a. Stedsspesifikk'!$D$105*'1a. Stedsspesifikk'!$D$107/'1a. Stedsspesifikk'!$C$139)</f>
        <v>#VALUE!</v>
      </c>
      <c r="Q53" s="66" t="e">
        <f>'Vann transport'!$E51*'1a. Stedsspesifikk'!$D$113*'1a. Stedsspesifikk'!$D$114/'1a. Stedsspesifikk'!$C$139</f>
        <v>#VALUE!</v>
      </c>
      <c r="R53" s="66" t="str">
        <f>IF('Opptak i organismer'!$H51="","",'Opptak i organismer'!$H51*'1a. Stedsspesifikk'!$D$120*'1a. Stedsspesifikk'!$D$122*'1a. Stedsspesifikk'!$D$121/'1a. Stedsspesifikk'!$C$139)</f>
        <v/>
      </c>
      <c r="S53" s="220" t="e">
        <f>'Opptak i organismer'!$M51*'1a. Stedsspesifikk'!$D$130*'1a. Stedsspesifikk'!$D$132*'1a. Stedsspesifikk'!$D$131/'1a. Stedsspesifikk'!$C$139</f>
        <v>#VALUE!</v>
      </c>
      <c r="T53" s="57"/>
      <c r="U53" s="57"/>
      <c r="V53" s="57"/>
      <c r="W53" s="57"/>
      <c r="X53" s="57"/>
      <c r="Y53" s="57"/>
      <c r="Z53" s="57"/>
      <c r="AA53" s="57"/>
      <c r="AB53" s="57"/>
      <c r="AC53" s="57"/>
      <c r="AD53" s="57"/>
      <c r="AE53" s="57"/>
      <c r="AF53" s="57"/>
      <c r="AG53" s="57"/>
      <c r="AH53" s="57"/>
      <c r="AI53" s="57"/>
    </row>
    <row r="54" spans="1:35" x14ac:dyDescent="0.2">
      <c r="A54" s="64" t="str">
        <f>IF('1b. Kons. jord'!C54&gt;0,"x","")</f>
        <v/>
      </c>
      <c r="B54" s="229" t="str">
        <f>IF(Stoff!$B52=0,"-",Stoff!$B52)</f>
        <v>Dibenzo(a,h)antracen</v>
      </c>
      <c r="C54" s="230">
        <f>IF(Stoff!K52&gt;0,Stoff!K52,"")</f>
        <v>5.0000000000000001E-4</v>
      </c>
      <c r="D54" s="219" t="e">
        <f t="shared" si="0"/>
        <v>#VALUE!</v>
      </c>
      <c r="E54" s="66">
        <f>'1a. Stedsspesifikk'!$D$74*0.000001*'1b. Kons. jord'!$D54*'1a. Stedsspesifikk'!$D$76/'1a. Stedsspesifikk'!$C$139</f>
        <v>0</v>
      </c>
      <c r="F54" s="66">
        <f>'1a. Stedsspesifikk'!$D$86*0.000001*'1b. Kons. jord'!$D54*Stoff!O52*'1a. Stedsspesifikk'!$D$88/'1a. Stedsspesifikk'!$C$139</f>
        <v>0</v>
      </c>
      <c r="G54" s="66">
        <f>'1a. Stedsspesifikk'!$D$93*0.000001*'1b. Kons. jord'!$D54*'1a. Stedsspesifikk'!$D$95*'1a. Stedsspesifikk'!$D$97*'1a. Stedsspesifikk'!$D$99/'1a. Stedsspesifikk'!$C$139</f>
        <v>0</v>
      </c>
      <c r="H54" s="66" t="e">
        <f>IF(Stoff!D52="i.r.","",'Gass transport'!$P52*1000*'1a. Stedsspesifikk'!$D$105*'1a. Stedsspesifikk'!$D$107/'1a. Stedsspesifikk'!$C$139)</f>
        <v>#VALUE!</v>
      </c>
      <c r="I54" s="66" t="e">
        <f>'Vann transport'!$C52*'1a. Stedsspesifikk'!$D$113*'1a. Stedsspesifikk'!$D$114/'1a. Stedsspesifikk'!$C$139</f>
        <v>#VALUE!</v>
      </c>
      <c r="J54" s="66" t="str">
        <f>IF('Opptak i organismer'!$F52="","",'Opptak i organismer'!$F52*'1a. Stedsspesifikk'!$D$120*'1a. Stedsspesifikk'!$D$122*'1a. Stedsspesifikk'!$D$121/'1a. Stedsspesifikk'!$C$139)</f>
        <v/>
      </c>
      <c r="K54" s="220" t="e">
        <f>'Opptak i organismer'!$K52*'1a. Stedsspesifikk'!$D$130*'1a. Stedsspesifikk'!$D$132*'1a. Stedsspesifikk'!$D$131/'1a. Stedsspesifikk'!$C$139</f>
        <v>#VALUE!</v>
      </c>
      <c r="L54" s="219" t="e">
        <f t="shared" si="2"/>
        <v>#VALUE!</v>
      </c>
      <c r="M54" s="66">
        <f>'1a. Stedsspesifikk'!$D$74*0.000001*'1b. Kons. jord'!$E54*'1a. Stedsspesifikk'!$D$76/'1a. Stedsspesifikk'!$C$139</f>
        <v>0</v>
      </c>
      <c r="N54" s="66">
        <f>'1a. Stedsspesifikk'!$D$86*0.000001*'1b. Kons. jord'!$E54*Stoff!O52*'1a. Stedsspesifikk'!$D$88/'1a. Stedsspesifikk'!$C$139</f>
        <v>0</v>
      </c>
      <c r="O54" s="66">
        <f>'1a. Stedsspesifikk'!$D$93*0.000001*'1b. Kons. jord'!$E54*'1a. Stedsspesifikk'!$D$95*'1a. Stedsspesifikk'!$D$97*'1a. Stedsspesifikk'!$D$99/'1a. Stedsspesifikk'!$C$139</f>
        <v>0</v>
      </c>
      <c r="P54" s="66" t="e">
        <f>IF(Stoff!D52="i.r.","",'Gass transport'!$R52*1000*'1a. Stedsspesifikk'!$D$105*'1a. Stedsspesifikk'!$D$107/'1a. Stedsspesifikk'!$C$139)</f>
        <v>#VALUE!</v>
      </c>
      <c r="Q54" s="66" t="e">
        <f>'Vann transport'!$E52*'1a. Stedsspesifikk'!$D$113*'1a. Stedsspesifikk'!$D$114/'1a. Stedsspesifikk'!$C$139</f>
        <v>#VALUE!</v>
      </c>
      <c r="R54" s="66" t="str">
        <f>IF('Opptak i organismer'!$H52="","",'Opptak i organismer'!$H52*'1a. Stedsspesifikk'!$D$120*'1a. Stedsspesifikk'!$D$122*'1a. Stedsspesifikk'!$D$121/'1a. Stedsspesifikk'!$C$139)</f>
        <v/>
      </c>
      <c r="S54" s="220" t="e">
        <f>'Opptak i organismer'!$M52*'1a. Stedsspesifikk'!$D$130*'1a. Stedsspesifikk'!$D$132*'1a. Stedsspesifikk'!$D$131/'1a. Stedsspesifikk'!$C$139</f>
        <v>#VALUE!</v>
      </c>
      <c r="T54" s="57"/>
      <c r="U54" s="57"/>
      <c r="V54" s="57"/>
      <c r="W54" s="57"/>
      <c r="X54" s="57"/>
      <c r="Y54" s="57"/>
      <c r="Z54" s="57"/>
      <c r="AA54" s="57"/>
      <c r="AB54" s="57"/>
      <c r="AC54" s="57"/>
      <c r="AD54" s="57"/>
      <c r="AE54" s="57"/>
      <c r="AF54" s="57"/>
      <c r="AG54" s="57"/>
      <c r="AH54" s="57"/>
      <c r="AI54" s="57"/>
    </row>
    <row r="55" spans="1:35" x14ac:dyDescent="0.2">
      <c r="A55" s="64" t="str">
        <f>IF('1b. Kons. jord'!C55&gt;0,"x","")</f>
        <v/>
      </c>
      <c r="B55" s="229" t="str">
        <f>IF(Stoff!$B53=0,"-",Stoff!$B53)</f>
        <v>Benzo(g,h,i)perylen</v>
      </c>
      <c r="C55" s="230">
        <f>IF(Stoff!K53&gt;0,Stoff!K53,"")</f>
        <v>0.03</v>
      </c>
      <c r="D55" s="219" t="e">
        <f t="shared" si="0"/>
        <v>#VALUE!</v>
      </c>
      <c r="E55" s="66">
        <f>'1a. Stedsspesifikk'!$D$74*0.000001*'1b. Kons. jord'!$D55*'1a. Stedsspesifikk'!$D$76/'1a. Stedsspesifikk'!$C$139</f>
        <v>0</v>
      </c>
      <c r="F55" s="66">
        <f>'1a. Stedsspesifikk'!$D$86*0.000001*'1b. Kons. jord'!$D55*Stoff!O53*'1a. Stedsspesifikk'!$D$88/'1a. Stedsspesifikk'!$C$139</f>
        <v>0</v>
      </c>
      <c r="G55" s="66">
        <f>'1a. Stedsspesifikk'!$D$93*0.000001*'1b. Kons. jord'!$D55*'1a. Stedsspesifikk'!$D$95*'1a. Stedsspesifikk'!$D$97*'1a. Stedsspesifikk'!$D$99/'1a. Stedsspesifikk'!$C$139</f>
        <v>0</v>
      </c>
      <c r="H55" s="66" t="e">
        <f>IF(Stoff!D53="i.r.","",'Gass transport'!$P53*1000*'1a. Stedsspesifikk'!$D$105*'1a. Stedsspesifikk'!$D$107/'1a. Stedsspesifikk'!$C$139)</f>
        <v>#VALUE!</v>
      </c>
      <c r="I55" s="66" t="e">
        <f>'Vann transport'!$C53*'1a. Stedsspesifikk'!$D$113*'1a. Stedsspesifikk'!$D$114/'1a. Stedsspesifikk'!$C$139</f>
        <v>#VALUE!</v>
      </c>
      <c r="J55" s="66" t="str">
        <f>IF('Opptak i organismer'!$F53="","",'Opptak i organismer'!$F53*'1a. Stedsspesifikk'!$D$120*'1a. Stedsspesifikk'!$D$122*'1a. Stedsspesifikk'!$D$121/'1a. Stedsspesifikk'!$C$139)</f>
        <v/>
      </c>
      <c r="K55" s="220" t="e">
        <f>'Opptak i organismer'!$K53*'1a. Stedsspesifikk'!$D$130*'1a. Stedsspesifikk'!$D$132*'1a. Stedsspesifikk'!$D$131/'1a. Stedsspesifikk'!$C$139</f>
        <v>#VALUE!</v>
      </c>
      <c r="L55" s="219" t="e">
        <f t="shared" si="2"/>
        <v>#VALUE!</v>
      </c>
      <c r="M55" s="66">
        <f>'1a. Stedsspesifikk'!$D$74*0.000001*'1b. Kons. jord'!$E55*'1a. Stedsspesifikk'!$D$76/'1a. Stedsspesifikk'!$C$139</f>
        <v>0</v>
      </c>
      <c r="N55" s="66">
        <f>'1a. Stedsspesifikk'!$D$86*0.000001*'1b. Kons. jord'!$E55*Stoff!O53*'1a. Stedsspesifikk'!$D$88/'1a. Stedsspesifikk'!$C$139</f>
        <v>0</v>
      </c>
      <c r="O55" s="66">
        <f>'1a. Stedsspesifikk'!$D$93*0.000001*'1b. Kons. jord'!$E55*'1a. Stedsspesifikk'!$D$95*'1a. Stedsspesifikk'!$D$97*'1a. Stedsspesifikk'!$D$99/'1a. Stedsspesifikk'!$C$139</f>
        <v>0</v>
      </c>
      <c r="P55" s="66" t="e">
        <f>IF(Stoff!D53="i.r.","",'Gass transport'!$R53*1000*'1a. Stedsspesifikk'!$D$105*'1a. Stedsspesifikk'!$D$107/'1a. Stedsspesifikk'!$C$139)</f>
        <v>#VALUE!</v>
      </c>
      <c r="Q55" s="66" t="e">
        <f>'Vann transport'!$E53*'1a. Stedsspesifikk'!$D$113*'1a. Stedsspesifikk'!$D$114/'1a. Stedsspesifikk'!$C$139</f>
        <v>#VALUE!</v>
      </c>
      <c r="R55" s="66" t="str">
        <f>IF('Opptak i organismer'!$H53="","",'Opptak i organismer'!$H53*'1a. Stedsspesifikk'!$D$120*'1a. Stedsspesifikk'!$D$122*'1a. Stedsspesifikk'!$D$121/'1a. Stedsspesifikk'!$C$139)</f>
        <v/>
      </c>
      <c r="S55" s="220" t="e">
        <f>'Opptak i organismer'!$M53*'1a. Stedsspesifikk'!$D$130*'1a. Stedsspesifikk'!$D$132*'1a. Stedsspesifikk'!$D$131/'1a. Stedsspesifikk'!$C$139</f>
        <v>#VALUE!</v>
      </c>
      <c r="T55" s="57"/>
      <c r="U55" s="57"/>
      <c r="V55" s="57"/>
      <c r="W55" s="57"/>
      <c r="X55" s="57"/>
      <c r="Y55" s="57"/>
      <c r="Z55" s="57"/>
      <c r="AA55" s="57"/>
      <c r="AB55" s="57"/>
      <c r="AC55" s="57"/>
      <c r="AD55" s="57"/>
      <c r="AE55" s="57"/>
      <c r="AF55" s="57"/>
      <c r="AG55" s="57"/>
      <c r="AH55" s="57"/>
      <c r="AI55" s="57"/>
    </row>
    <row r="56" spans="1:35" x14ac:dyDescent="0.2">
      <c r="A56" s="64" t="str">
        <f>IF('1b. Kons. jord'!C56&gt;0,"x","")</f>
        <v/>
      </c>
      <c r="B56" s="229" t="str">
        <f>IF(Stoff!$B54=0,"-",Stoff!$B54)</f>
        <v>Bensen</v>
      </c>
      <c r="C56" s="230">
        <f>IF(Stoff!K54&gt;0,Stoff!K54,"")</f>
        <v>7.0000000000000001E-3</v>
      </c>
      <c r="D56" s="219" t="e">
        <f t="shared" si="0"/>
        <v>#VALUE!</v>
      </c>
      <c r="E56" s="66">
        <f>'1a. Stedsspesifikk'!$D$74*0.000001*'1b. Kons. jord'!$D56*'1a. Stedsspesifikk'!$D$76/'1a. Stedsspesifikk'!$C$139</f>
        <v>0</v>
      </c>
      <c r="F56" s="66">
        <f>'1a. Stedsspesifikk'!$D$86*0.000001*'1b. Kons. jord'!$D56*Stoff!O54*'1a. Stedsspesifikk'!$D$88/'1a. Stedsspesifikk'!$C$139</f>
        <v>0</v>
      </c>
      <c r="G56" s="66">
        <f>'1a. Stedsspesifikk'!$D$93*0.000001*'1b. Kons. jord'!$D56*'1a. Stedsspesifikk'!$D$95*'1a. Stedsspesifikk'!$D$97*'1a. Stedsspesifikk'!$D$99/'1a. Stedsspesifikk'!$C$139</f>
        <v>0</v>
      </c>
      <c r="H56" s="66" t="e">
        <f>IF(Stoff!D54="i.r.","",'Gass transport'!$P54*1000*'1a. Stedsspesifikk'!$D$105*'1a. Stedsspesifikk'!$D$107/'1a. Stedsspesifikk'!$C$139)</f>
        <v>#VALUE!</v>
      </c>
      <c r="I56" s="66" t="e">
        <f>'Vann transport'!$C54*'1a. Stedsspesifikk'!$D$113*'1a. Stedsspesifikk'!$D$114/'1a. Stedsspesifikk'!$C$139</f>
        <v>#VALUE!</v>
      </c>
      <c r="J56" s="66" t="str">
        <f>IF('Opptak i organismer'!$F54="","",'Opptak i organismer'!$F54*'1a. Stedsspesifikk'!$D$120*'1a. Stedsspesifikk'!$D$122*'1a. Stedsspesifikk'!$D$121/'1a. Stedsspesifikk'!$C$139)</f>
        <v/>
      </c>
      <c r="K56" s="220" t="e">
        <f>'Opptak i organismer'!$K54*'1a. Stedsspesifikk'!$D$130*'1a. Stedsspesifikk'!$D$132*'1a. Stedsspesifikk'!$D$131/'1a. Stedsspesifikk'!$C$139</f>
        <v>#VALUE!</v>
      </c>
      <c r="L56" s="219" t="e">
        <f t="shared" si="2"/>
        <v>#VALUE!</v>
      </c>
      <c r="M56" s="66">
        <f>'1a. Stedsspesifikk'!$D$74*0.000001*'1b. Kons. jord'!$E56*'1a. Stedsspesifikk'!$D$76/'1a. Stedsspesifikk'!$C$139</f>
        <v>0</v>
      </c>
      <c r="N56" s="66">
        <f>'1a. Stedsspesifikk'!$D$86*0.000001*'1b. Kons. jord'!$E56*Stoff!O54*'1a. Stedsspesifikk'!$D$88/'1a. Stedsspesifikk'!$C$139</f>
        <v>0</v>
      </c>
      <c r="O56" s="66">
        <f>'1a. Stedsspesifikk'!$D$93*0.000001*'1b. Kons. jord'!$E56*'1a. Stedsspesifikk'!$D$95*'1a. Stedsspesifikk'!$D$97*'1a. Stedsspesifikk'!$D$99/'1a. Stedsspesifikk'!$C$139</f>
        <v>0</v>
      </c>
      <c r="P56" s="66" t="e">
        <f>IF(Stoff!D54="i.r.","",'Gass transport'!$R54*1000*'1a. Stedsspesifikk'!$D$105*'1a. Stedsspesifikk'!$D$107/'1a. Stedsspesifikk'!$C$139)</f>
        <v>#VALUE!</v>
      </c>
      <c r="Q56" s="66" t="e">
        <f>'Vann transport'!$E54*'1a. Stedsspesifikk'!$D$113*'1a. Stedsspesifikk'!$D$114/'1a. Stedsspesifikk'!$C$139</f>
        <v>#VALUE!</v>
      </c>
      <c r="R56" s="66" t="str">
        <f>IF('Opptak i organismer'!$H54="","",'Opptak i organismer'!$H54*'1a. Stedsspesifikk'!$D$120*'1a. Stedsspesifikk'!$D$122*'1a. Stedsspesifikk'!$D$121/'1a. Stedsspesifikk'!$C$139)</f>
        <v/>
      </c>
      <c r="S56" s="220" t="e">
        <f>'Opptak i organismer'!$M54*'1a. Stedsspesifikk'!$D$130*'1a. Stedsspesifikk'!$D$132*'1a. Stedsspesifikk'!$D$131/'1a. Stedsspesifikk'!$C$139</f>
        <v>#VALUE!</v>
      </c>
      <c r="T56" s="57"/>
      <c r="U56" s="57"/>
      <c r="V56" s="57"/>
      <c r="W56" s="57"/>
      <c r="X56" s="57"/>
      <c r="Y56" s="57"/>
      <c r="Z56" s="57"/>
      <c r="AA56" s="57"/>
      <c r="AB56" s="57"/>
      <c r="AC56" s="57"/>
      <c r="AD56" s="57"/>
      <c r="AE56" s="57"/>
      <c r="AF56" s="57"/>
      <c r="AG56" s="57"/>
      <c r="AH56" s="57"/>
      <c r="AI56" s="57"/>
    </row>
    <row r="57" spans="1:35" x14ac:dyDescent="0.2">
      <c r="A57" s="64" t="str">
        <f>IF('1b. Kons. jord'!C57&gt;0,"x","")</f>
        <v/>
      </c>
      <c r="B57" s="229" t="str">
        <f>IF(Stoff!$B55=0,"-",Stoff!$B55)</f>
        <v>Toluen</v>
      </c>
      <c r="C57" s="230">
        <f>IF(Stoff!K55&gt;0,Stoff!K55,"")</f>
        <v>0.223</v>
      </c>
      <c r="D57" s="219" t="e">
        <f t="shared" si="0"/>
        <v>#VALUE!</v>
      </c>
      <c r="E57" s="66">
        <f>'1a. Stedsspesifikk'!$D$74*0.000001*'1b. Kons. jord'!$D57*'1a. Stedsspesifikk'!$D$76/'1a. Stedsspesifikk'!$C$139</f>
        <v>0</v>
      </c>
      <c r="F57" s="66">
        <f>'1a. Stedsspesifikk'!$D$86*0.000001*'1b. Kons. jord'!$D57*Stoff!O55*'1a. Stedsspesifikk'!$D$88/'1a. Stedsspesifikk'!$C$139</f>
        <v>0</v>
      </c>
      <c r="G57" s="66">
        <f>'1a. Stedsspesifikk'!$D$93*0.000001*'1b. Kons. jord'!$D57*'1a. Stedsspesifikk'!$D$95*'1a. Stedsspesifikk'!$D$97*'1a. Stedsspesifikk'!$D$99/'1a. Stedsspesifikk'!$C$139</f>
        <v>0</v>
      </c>
      <c r="H57" s="66" t="e">
        <f>IF(Stoff!D55="i.r.","",'Gass transport'!$P55*1000*'1a. Stedsspesifikk'!$D$105*'1a. Stedsspesifikk'!$D$107/'1a. Stedsspesifikk'!$C$139)</f>
        <v>#VALUE!</v>
      </c>
      <c r="I57" s="66" t="e">
        <f>'Vann transport'!$C55*'1a. Stedsspesifikk'!$D$113*'1a. Stedsspesifikk'!$D$114/'1a. Stedsspesifikk'!$C$139</f>
        <v>#VALUE!</v>
      </c>
      <c r="J57" s="66" t="str">
        <f>IF('Opptak i organismer'!$F55="","",'Opptak i organismer'!$F55*'1a. Stedsspesifikk'!$D$120*'1a. Stedsspesifikk'!$D$122*'1a. Stedsspesifikk'!$D$121/'1a. Stedsspesifikk'!$C$139)</f>
        <v/>
      </c>
      <c r="K57" s="220" t="e">
        <f>'Opptak i organismer'!$K55*'1a. Stedsspesifikk'!$D$130*'1a. Stedsspesifikk'!$D$132*'1a. Stedsspesifikk'!$D$131/'1a. Stedsspesifikk'!$C$139</f>
        <v>#VALUE!</v>
      </c>
      <c r="L57" s="219" t="e">
        <f t="shared" si="2"/>
        <v>#VALUE!</v>
      </c>
      <c r="M57" s="66">
        <f>'1a. Stedsspesifikk'!$D$74*0.000001*'1b. Kons. jord'!$E57*'1a. Stedsspesifikk'!$D$76/'1a. Stedsspesifikk'!$C$139</f>
        <v>0</v>
      </c>
      <c r="N57" s="66">
        <f>'1a. Stedsspesifikk'!$D$86*0.000001*'1b. Kons. jord'!$E57*Stoff!O55*'1a. Stedsspesifikk'!$D$88/'1a. Stedsspesifikk'!$C$139</f>
        <v>0</v>
      </c>
      <c r="O57" s="66">
        <f>'1a. Stedsspesifikk'!$D$93*0.000001*'1b. Kons. jord'!$E57*'1a. Stedsspesifikk'!$D$95*'1a. Stedsspesifikk'!$D$97*'1a. Stedsspesifikk'!$D$99/'1a. Stedsspesifikk'!$C$139</f>
        <v>0</v>
      </c>
      <c r="P57" s="66" t="e">
        <f>IF(Stoff!D55="i.r.","",'Gass transport'!$R55*1000*'1a. Stedsspesifikk'!$D$105*'1a. Stedsspesifikk'!$D$107/'1a. Stedsspesifikk'!$C$139)</f>
        <v>#VALUE!</v>
      </c>
      <c r="Q57" s="66" t="e">
        <f>'Vann transport'!$E55*'1a. Stedsspesifikk'!$D$113*'1a. Stedsspesifikk'!$D$114/'1a. Stedsspesifikk'!$C$139</f>
        <v>#VALUE!</v>
      </c>
      <c r="R57" s="66" t="str">
        <f>IF('Opptak i organismer'!$H55="","",'Opptak i organismer'!$H55*'1a. Stedsspesifikk'!$D$120*'1a. Stedsspesifikk'!$D$122*'1a. Stedsspesifikk'!$D$121/'1a. Stedsspesifikk'!$C$139)</f>
        <v/>
      </c>
      <c r="S57" s="220" t="e">
        <f>'Opptak i organismer'!$M55*'1a. Stedsspesifikk'!$D$130*'1a. Stedsspesifikk'!$D$132*'1a. Stedsspesifikk'!$D$131/'1a. Stedsspesifikk'!$C$139</f>
        <v>#VALUE!</v>
      </c>
      <c r="T57" s="57"/>
      <c r="U57" s="57"/>
      <c r="V57" s="57"/>
      <c r="W57" s="57"/>
      <c r="X57" s="57"/>
      <c r="Y57" s="57"/>
      <c r="Z57" s="57"/>
      <c r="AA57" s="57"/>
      <c r="AB57" s="57"/>
      <c r="AC57" s="57"/>
      <c r="AD57" s="57"/>
      <c r="AE57" s="57"/>
      <c r="AF57" s="57"/>
      <c r="AG57" s="57"/>
      <c r="AH57" s="57"/>
      <c r="AI57" s="57"/>
    </row>
    <row r="58" spans="1:35" x14ac:dyDescent="0.2">
      <c r="A58" s="64" t="str">
        <f>IF('1b. Kons. jord'!C58&gt;0,"x","")</f>
        <v/>
      </c>
      <c r="B58" s="229" t="str">
        <f>IF(Stoff!$B56=0,"-",Stoff!$B56)</f>
        <v>Etylbensen</v>
      </c>
      <c r="C58" s="230">
        <f>IF(Stoff!K56&gt;0,Stoff!K56,"")</f>
        <v>0.1</v>
      </c>
      <c r="D58" s="219" t="e">
        <f t="shared" si="0"/>
        <v>#VALUE!</v>
      </c>
      <c r="E58" s="66">
        <f>'1a. Stedsspesifikk'!$D$74*0.000001*'1b. Kons. jord'!$D58*'1a. Stedsspesifikk'!$D$76/'1a. Stedsspesifikk'!$C$139</f>
        <v>0</v>
      </c>
      <c r="F58" s="66">
        <f>'1a. Stedsspesifikk'!$D$86*0.000001*'1b. Kons. jord'!$D58*Stoff!O56*'1a. Stedsspesifikk'!$D$88/'1a. Stedsspesifikk'!$C$139</f>
        <v>0</v>
      </c>
      <c r="G58" s="66">
        <f>'1a. Stedsspesifikk'!$D$93*0.000001*'1b. Kons. jord'!$D58*'1a. Stedsspesifikk'!$D$95*'1a. Stedsspesifikk'!$D$97*'1a. Stedsspesifikk'!$D$99/'1a. Stedsspesifikk'!$C$139</f>
        <v>0</v>
      </c>
      <c r="H58" s="66" t="e">
        <f>IF(Stoff!D56="i.r.","",'Gass transport'!$P56*1000*'1a. Stedsspesifikk'!$D$105*'1a. Stedsspesifikk'!$D$107/'1a. Stedsspesifikk'!$C$139)</f>
        <v>#VALUE!</v>
      </c>
      <c r="I58" s="66" t="e">
        <f>'Vann transport'!$C56*'1a. Stedsspesifikk'!$D$113*'1a. Stedsspesifikk'!$D$114/'1a. Stedsspesifikk'!$C$139</f>
        <v>#VALUE!</v>
      </c>
      <c r="J58" s="66" t="str">
        <f>IF('Opptak i organismer'!$F56="","",'Opptak i organismer'!$F56*'1a. Stedsspesifikk'!$D$120*'1a. Stedsspesifikk'!$D$122*'1a. Stedsspesifikk'!$D$121/'1a. Stedsspesifikk'!$C$139)</f>
        <v/>
      </c>
      <c r="K58" s="220" t="e">
        <f>'Opptak i organismer'!$K56*'1a. Stedsspesifikk'!$D$130*'1a. Stedsspesifikk'!$D$132*'1a. Stedsspesifikk'!$D$131/'1a. Stedsspesifikk'!$C$139</f>
        <v>#VALUE!</v>
      </c>
      <c r="L58" s="219" t="e">
        <f t="shared" si="2"/>
        <v>#VALUE!</v>
      </c>
      <c r="M58" s="66">
        <f>'1a. Stedsspesifikk'!$D$74*0.000001*'1b. Kons. jord'!$E58*'1a. Stedsspesifikk'!$D$76/'1a. Stedsspesifikk'!$C$139</f>
        <v>0</v>
      </c>
      <c r="N58" s="66">
        <f>'1a. Stedsspesifikk'!$D$86*0.000001*'1b. Kons. jord'!$E58*Stoff!O56*'1a. Stedsspesifikk'!$D$88/'1a. Stedsspesifikk'!$C$139</f>
        <v>0</v>
      </c>
      <c r="O58" s="66">
        <f>'1a. Stedsspesifikk'!$D$93*0.000001*'1b. Kons. jord'!$E58*'1a. Stedsspesifikk'!$D$95*'1a. Stedsspesifikk'!$D$97*'1a. Stedsspesifikk'!$D$99/'1a. Stedsspesifikk'!$C$139</f>
        <v>0</v>
      </c>
      <c r="P58" s="66" t="e">
        <f>IF(Stoff!D56="i.r.","",'Gass transport'!$R56*1000*'1a. Stedsspesifikk'!$D$105*'1a. Stedsspesifikk'!$D$107/'1a. Stedsspesifikk'!$C$139)</f>
        <v>#VALUE!</v>
      </c>
      <c r="Q58" s="66" t="e">
        <f>'Vann transport'!$E56*'1a. Stedsspesifikk'!$D$113*'1a. Stedsspesifikk'!$D$114/'1a. Stedsspesifikk'!$C$139</f>
        <v>#VALUE!</v>
      </c>
      <c r="R58" s="66" t="str">
        <f>IF('Opptak i organismer'!$H56="","",'Opptak i organismer'!$H56*'1a. Stedsspesifikk'!$D$120*'1a. Stedsspesifikk'!$D$122*'1a. Stedsspesifikk'!$D$121/'1a. Stedsspesifikk'!$C$139)</f>
        <v/>
      </c>
      <c r="S58" s="220" t="e">
        <f>'Opptak i organismer'!$M56*'1a. Stedsspesifikk'!$D$130*'1a. Stedsspesifikk'!$D$132*'1a. Stedsspesifikk'!$D$131/'1a. Stedsspesifikk'!$C$139</f>
        <v>#VALUE!</v>
      </c>
      <c r="T58" s="57"/>
      <c r="U58" s="57"/>
      <c r="V58" s="57"/>
      <c r="W58" s="57"/>
      <c r="X58" s="57"/>
      <c r="Y58" s="57"/>
      <c r="Z58" s="57"/>
      <c r="AA58" s="57"/>
      <c r="AB58" s="57"/>
      <c r="AC58" s="57"/>
      <c r="AD58" s="57"/>
      <c r="AE58" s="57"/>
      <c r="AF58" s="57"/>
      <c r="AG58" s="57"/>
      <c r="AH58" s="57"/>
      <c r="AI58" s="57"/>
    </row>
    <row r="59" spans="1:35" x14ac:dyDescent="0.2">
      <c r="A59" s="64" t="str">
        <f>IF('1b. Kons. jord'!C59&gt;0,"x","")</f>
        <v/>
      </c>
      <c r="B59" s="229" t="str">
        <f>IF(Stoff!$B57=0,"-",Stoff!$B57)</f>
        <v>Xylen</v>
      </c>
      <c r="C59" s="230">
        <f>IF(Stoff!K57&gt;0,Stoff!K57,"")</f>
        <v>0.15</v>
      </c>
      <c r="D59" s="219" t="e">
        <f t="shared" si="0"/>
        <v>#VALUE!</v>
      </c>
      <c r="E59" s="66">
        <f>'1a. Stedsspesifikk'!$D$74*0.000001*'1b. Kons. jord'!$D59*'1a. Stedsspesifikk'!$D$76/'1a. Stedsspesifikk'!$C$139</f>
        <v>0</v>
      </c>
      <c r="F59" s="66">
        <f>'1a. Stedsspesifikk'!$D$86*0.000001*'1b. Kons. jord'!$D59*Stoff!O57*'1a. Stedsspesifikk'!$D$88/'1a. Stedsspesifikk'!$C$139</f>
        <v>0</v>
      </c>
      <c r="G59" s="66">
        <f>'1a. Stedsspesifikk'!$D$93*0.000001*'1b. Kons. jord'!$D59*'1a. Stedsspesifikk'!$D$95*'1a. Stedsspesifikk'!$D$97*'1a. Stedsspesifikk'!$D$99/'1a. Stedsspesifikk'!$C$139</f>
        <v>0</v>
      </c>
      <c r="H59" s="66" t="e">
        <f>IF(Stoff!D57="i.r.","",'Gass transport'!$P57*1000*'1a. Stedsspesifikk'!$D$105*'1a. Stedsspesifikk'!$D$107/'1a. Stedsspesifikk'!$C$139)</f>
        <v>#VALUE!</v>
      </c>
      <c r="I59" s="66" t="e">
        <f>'Vann transport'!$C57*'1a. Stedsspesifikk'!$D$113*'1a. Stedsspesifikk'!$D$114/'1a. Stedsspesifikk'!$C$139</f>
        <v>#VALUE!</v>
      </c>
      <c r="J59" s="66" t="str">
        <f>IF('Opptak i organismer'!$F57="","",'Opptak i organismer'!$F57*'1a. Stedsspesifikk'!$D$120*'1a. Stedsspesifikk'!$D$122*'1a. Stedsspesifikk'!$D$121/'1a. Stedsspesifikk'!$C$139)</f>
        <v/>
      </c>
      <c r="K59" s="220" t="e">
        <f>'Opptak i organismer'!$K57*'1a. Stedsspesifikk'!$D$130*'1a. Stedsspesifikk'!$D$132*'1a. Stedsspesifikk'!$D$131/'1a. Stedsspesifikk'!$C$139</f>
        <v>#VALUE!</v>
      </c>
      <c r="L59" s="219" t="e">
        <f t="shared" si="2"/>
        <v>#VALUE!</v>
      </c>
      <c r="M59" s="66">
        <f>'1a. Stedsspesifikk'!$D$74*0.000001*'1b. Kons. jord'!$E59*'1a. Stedsspesifikk'!$D$76/'1a. Stedsspesifikk'!$C$139</f>
        <v>0</v>
      </c>
      <c r="N59" s="66">
        <f>'1a. Stedsspesifikk'!$D$86*0.000001*'1b. Kons. jord'!$E59*Stoff!O57*'1a. Stedsspesifikk'!$D$88/'1a. Stedsspesifikk'!$C$139</f>
        <v>0</v>
      </c>
      <c r="O59" s="66">
        <f>'1a. Stedsspesifikk'!$D$93*0.000001*'1b. Kons. jord'!$E59*'1a. Stedsspesifikk'!$D$95*'1a. Stedsspesifikk'!$D$97*'1a. Stedsspesifikk'!$D$99/'1a. Stedsspesifikk'!$C$139</f>
        <v>0</v>
      </c>
      <c r="P59" s="66" t="e">
        <f>IF(Stoff!D57="i.r.","",'Gass transport'!$R57*1000*'1a. Stedsspesifikk'!$D$105*'1a. Stedsspesifikk'!$D$107/'1a. Stedsspesifikk'!$C$139)</f>
        <v>#VALUE!</v>
      </c>
      <c r="Q59" s="66" t="e">
        <f>'Vann transport'!$E57*'1a. Stedsspesifikk'!$D$113*'1a. Stedsspesifikk'!$D$114/'1a. Stedsspesifikk'!$C$139</f>
        <v>#VALUE!</v>
      </c>
      <c r="R59" s="66" t="str">
        <f>IF('Opptak i organismer'!$H57="","",'Opptak i organismer'!$H57*'1a. Stedsspesifikk'!$D$120*'1a. Stedsspesifikk'!$D$122*'1a. Stedsspesifikk'!$D$121/'1a. Stedsspesifikk'!$C$139)</f>
        <v/>
      </c>
      <c r="S59" s="220" t="e">
        <f>'Opptak i organismer'!$M57*'1a. Stedsspesifikk'!$D$130*'1a. Stedsspesifikk'!$D$132*'1a. Stedsspesifikk'!$D$131/'1a. Stedsspesifikk'!$C$139</f>
        <v>#VALUE!</v>
      </c>
      <c r="T59" s="57"/>
      <c r="U59" s="57"/>
      <c r="V59" s="57"/>
      <c r="W59" s="57"/>
      <c r="X59" s="57"/>
      <c r="Y59" s="57"/>
      <c r="Z59" s="57"/>
      <c r="AA59" s="57"/>
      <c r="AB59" s="57"/>
      <c r="AC59" s="57"/>
      <c r="AD59" s="57"/>
      <c r="AE59" s="57"/>
      <c r="AF59" s="57"/>
      <c r="AG59" s="57"/>
      <c r="AH59" s="57"/>
      <c r="AI59" s="57"/>
    </row>
    <row r="60" spans="1:35" x14ac:dyDescent="0.2">
      <c r="A60" s="64" t="str">
        <f>IF('1b. Kons. jord'!C60&gt;0,"x","")</f>
        <v/>
      </c>
      <c r="B60" s="229" t="str">
        <f>IF(Stoff!$B58=0,"-",Stoff!$B58)</f>
        <v>Alifater  C5-C6</v>
      </c>
      <c r="C60" s="230">
        <f>IF(Stoff!K58&gt;0,Stoff!K58,"")</f>
        <v>2</v>
      </c>
      <c r="D60" s="219" t="e">
        <f t="shared" si="0"/>
        <v>#VALUE!</v>
      </c>
      <c r="E60" s="66">
        <f>'1a. Stedsspesifikk'!$D$74*0.000001*'1b. Kons. jord'!$D60*'1a. Stedsspesifikk'!$D$76/'1a. Stedsspesifikk'!$C$139</f>
        <v>0</v>
      </c>
      <c r="F60" s="66">
        <f>'1a. Stedsspesifikk'!$D$86*0.000001*'1b. Kons. jord'!$D60*Stoff!O58*'1a. Stedsspesifikk'!$D$88/'1a. Stedsspesifikk'!$C$139</f>
        <v>0</v>
      </c>
      <c r="G60" s="66">
        <f>'1a. Stedsspesifikk'!$D$93*0.000001*'1b. Kons. jord'!$D60*'1a. Stedsspesifikk'!$D$95*'1a. Stedsspesifikk'!$D$97*'1a. Stedsspesifikk'!$D$99/'1a. Stedsspesifikk'!$C$139</f>
        <v>0</v>
      </c>
      <c r="H60" s="66" t="e">
        <f>IF(Stoff!D58="i.r.","",'Gass transport'!$P58*1000*'1a. Stedsspesifikk'!$D$105*'1a. Stedsspesifikk'!$D$107/'1a. Stedsspesifikk'!$C$139)</f>
        <v>#VALUE!</v>
      </c>
      <c r="I60" s="66" t="e">
        <f>'Vann transport'!$C58*'1a. Stedsspesifikk'!$D$113*'1a. Stedsspesifikk'!$D$114/'1a. Stedsspesifikk'!$C$139</f>
        <v>#VALUE!</v>
      </c>
      <c r="J60" s="66" t="str">
        <f>IF('Opptak i organismer'!$F58="","",'Opptak i organismer'!$F58*'1a. Stedsspesifikk'!$D$120*'1a. Stedsspesifikk'!$D$122*'1a. Stedsspesifikk'!$D$121/'1a. Stedsspesifikk'!$C$139)</f>
        <v/>
      </c>
      <c r="K60" s="220" t="e">
        <f>'Opptak i organismer'!$K58*'1a. Stedsspesifikk'!$D$130*'1a. Stedsspesifikk'!$D$132*'1a. Stedsspesifikk'!$D$131/'1a. Stedsspesifikk'!$C$139</f>
        <v>#VALUE!</v>
      </c>
      <c r="L60" s="219" t="e">
        <f t="shared" si="2"/>
        <v>#VALUE!</v>
      </c>
      <c r="M60" s="66">
        <f>'1a. Stedsspesifikk'!$D$74*0.000001*'1b. Kons. jord'!$E60*'1a. Stedsspesifikk'!$D$76/'1a. Stedsspesifikk'!$C$139</f>
        <v>0</v>
      </c>
      <c r="N60" s="66">
        <f>'1a. Stedsspesifikk'!$D$86*0.000001*'1b. Kons. jord'!$E60*Stoff!O58*'1a. Stedsspesifikk'!$D$88/'1a. Stedsspesifikk'!$C$139</f>
        <v>0</v>
      </c>
      <c r="O60" s="66">
        <f>'1a. Stedsspesifikk'!$D$93*0.000001*'1b. Kons. jord'!$E60*'1a. Stedsspesifikk'!$D$95*'1a. Stedsspesifikk'!$D$97*'1a. Stedsspesifikk'!$D$99/'1a. Stedsspesifikk'!$C$139</f>
        <v>0</v>
      </c>
      <c r="P60" s="66" t="e">
        <f>IF(Stoff!D58="i.r.","",'Gass transport'!$R58*1000*'1a. Stedsspesifikk'!$D$105*'1a. Stedsspesifikk'!$D$107/'1a. Stedsspesifikk'!$C$139)</f>
        <v>#VALUE!</v>
      </c>
      <c r="Q60" s="66" t="e">
        <f>'Vann transport'!$E58*'1a. Stedsspesifikk'!$D$113*'1a. Stedsspesifikk'!$D$114/'1a. Stedsspesifikk'!$C$139</f>
        <v>#VALUE!</v>
      </c>
      <c r="R60" s="66" t="str">
        <f>IF('Opptak i organismer'!$H58="","",'Opptak i organismer'!$H58*'1a. Stedsspesifikk'!$D$120*'1a. Stedsspesifikk'!$D$122*'1a. Stedsspesifikk'!$D$121/'1a. Stedsspesifikk'!$C$139)</f>
        <v/>
      </c>
      <c r="S60" s="220" t="e">
        <f>'Opptak i organismer'!$M58*'1a. Stedsspesifikk'!$D$130*'1a. Stedsspesifikk'!$D$132*'1a. Stedsspesifikk'!$D$131/'1a. Stedsspesifikk'!$C$139</f>
        <v>#VALUE!</v>
      </c>
      <c r="T60" s="57"/>
      <c r="U60" s="57"/>
      <c r="V60" s="57"/>
      <c r="W60" s="57"/>
      <c r="X60" s="57"/>
      <c r="Y60" s="57"/>
      <c r="Z60" s="57"/>
      <c r="AA60" s="57"/>
      <c r="AB60" s="57"/>
      <c r="AC60" s="57"/>
      <c r="AD60" s="57"/>
      <c r="AE60" s="57"/>
      <c r="AF60" s="57"/>
      <c r="AG60" s="57"/>
      <c r="AH60" s="57"/>
      <c r="AI60" s="57"/>
    </row>
    <row r="61" spans="1:35" x14ac:dyDescent="0.2">
      <c r="A61" s="64" t="str">
        <f>IF('1b. Kons. jord'!C61&gt;0,"x","")</f>
        <v/>
      </c>
      <c r="B61" s="229" t="str">
        <f>IF(Stoff!$B59=0,"-",Stoff!$B59)</f>
        <v>Alifater &gt; C6-C8</v>
      </c>
      <c r="C61" s="230">
        <f>IF(Stoff!K59&gt;0,Stoff!K59,"")</f>
        <v>2</v>
      </c>
      <c r="D61" s="219" t="e">
        <f t="shared" si="0"/>
        <v>#VALUE!</v>
      </c>
      <c r="E61" s="66">
        <f>'1a. Stedsspesifikk'!$D$74*0.000001*'1b. Kons. jord'!$D61*'1a. Stedsspesifikk'!$D$76/'1a. Stedsspesifikk'!$C$139</f>
        <v>0</v>
      </c>
      <c r="F61" s="66">
        <f>'1a. Stedsspesifikk'!$D$86*0.000001*'1b. Kons. jord'!$D61*Stoff!O59*'1a. Stedsspesifikk'!$D$88/'1a. Stedsspesifikk'!$C$139</f>
        <v>0</v>
      </c>
      <c r="G61" s="66">
        <f>'1a. Stedsspesifikk'!$D$93*0.000001*'1b. Kons. jord'!$D61*'1a. Stedsspesifikk'!$D$95*'1a. Stedsspesifikk'!$D$97*'1a. Stedsspesifikk'!$D$99/'1a. Stedsspesifikk'!$C$139</f>
        <v>0</v>
      </c>
      <c r="H61" s="66" t="e">
        <f>IF(Stoff!D59="i.r.","",'Gass transport'!$P59*1000*'1a. Stedsspesifikk'!$D$105*'1a. Stedsspesifikk'!$D$107/'1a. Stedsspesifikk'!$C$139)</f>
        <v>#VALUE!</v>
      </c>
      <c r="I61" s="66" t="e">
        <f>'Vann transport'!$C59*'1a. Stedsspesifikk'!$D$113*'1a. Stedsspesifikk'!$D$114/'1a. Stedsspesifikk'!$C$139</f>
        <v>#VALUE!</v>
      </c>
      <c r="J61" s="66" t="str">
        <f>IF('Opptak i organismer'!$F59="","",'Opptak i organismer'!$F59*'1a. Stedsspesifikk'!$D$120*'1a. Stedsspesifikk'!$D$122*'1a. Stedsspesifikk'!$D$121/'1a. Stedsspesifikk'!$C$139)</f>
        <v/>
      </c>
      <c r="K61" s="220" t="e">
        <f>'Opptak i organismer'!$K59*'1a. Stedsspesifikk'!$D$130*'1a. Stedsspesifikk'!$D$132*'1a. Stedsspesifikk'!$D$131/'1a. Stedsspesifikk'!$C$139</f>
        <v>#VALUE!</v>
      </c>
      <c r="L61" s="219" t="e">
        <f t="shared" si="2"/>
        <v>#VALUE!</v>
      </c>
      <c r="M61" s="66">
        <f>'1a. Stedsspesifikk'!$D$74*0.000001*'1b. Kons. jord'!$E61*'1a. Stedsspesifikk'!$D$76/'1a. Stedsspesifikk'!$C$139</f>
        <v>0</v>
      </c>
      <c r="N61" s="66">
        <f>'1a. Stedsspesifikk'!$D$86*0.000001*'1b. Kons. jord'!$E61*Stoff!O59*'1a. Stedsspesifikk'!$D$88/'1a. Stedsspesifikk'!$C$139</f>
        <v>0</v>
      </c>
      <c r="O61" s="66">
        <f>'1a. Stedsspesifikk'!$D$93*0.000001*'1b. Kons. jord'!$E61*'1a. Stedsspesifikk'!$D$95*'1a. Stedsspesifikk'!$D$97*'1a. Stedsspesifikk'!$D$99/'1a. Stedsspesifikk'!$C$139</f>
        <v>0</v>
      </c>
      <c r="P61" s="66" t="e">
        <f>IF(Stoff!D59="i.r.","",'Gass transport'!$R59*1000*'1a. Stedsspesifikk'!$D$105*'1a. Stedsspesifikk'!$D$107/'1a. Stedsspesifikk'!$C$139)</f>
        <v>#VALUE!</v>
      </c>
      <c r="Q61" s="66" t="e">
        <f>'Vann transport'!$E59*'1a. Stedsspesifikk'!$D$113*'1a. Stedsspesifikk'!$D$114/'1a. Stedsspesifikk'!$C$139</f>
        <v>#VALUE!</v>
      </c>
      <c r="R61" s="66" t="str">
        <f>IF('Opptak i organismer'!$H59="","",'Opptak i organismer'!$H59*'1a. Stedsspesifikk'!$D$120*'1a. Stedsspesifikk'!$D$122*'1a. Stedsspesifikk'!$D$121/'1a. Stedsspesifikk'!$C$139)</f>
        <v/>
      </c>
      <c r="S61" s="220" t="e">
        <f>'Opptak i organismer'!$M59*'1a. Stedsspesifikk'!$D$130*'1a. Stedsspesifikk'!$D$132*'1a. Stedsspesifikk'!$D$131/'1a. Stedsspesifikk'!$C$139</f>
        <v>#VALUE!</v>
      </c>
      <c r="T61" s="57"/>
      <c r="U61" s="57"/>
      <c r="V61" s="57"/>
      <c r="W61" s="57"/>
      <c r="X61" s="57"/>
      <c r="Y61" s="57"/>
      <c r="Z61" s="57"/>
      <c r="AA61" s="57"/>
      <c r="AB61" s="57"/>
      <c r="AC61" s="57"/>
      <c r="AD61" s="57"/>
      <c r="AE61" s="57"/>
      <c r="AF61" s="57"/>
      <c r="AG61" s="57"/>
      <c r="AH61" s="57"/>
      <c r="AI61" s="57"/>
    </row>
    <row r="62" spans="1:35" x14ac:dyDescent="0.2">
      <c r="A62" s="64" t="str">
        <f>IF('1b. Kons. jord'!C62&gt;0,"x","")</f>
        <v/>
      </c>
      <c r="B62" s="229" t="str">
        <f>IF(Stoff!$B60=0,"-",Stoff!$B60)</f>
        <v>Alifater &gt; C8-C10</v>
      </c>
      <c r="C62" s="230">
        <f>IF(Stoff!K60&gt;0,Stoff!K60,"")</f>
        <v>0.1</v>
      </c>
      <c r="D62" s="219" t="e">
        <f t="shared" si="0"/>
        <v>#VALUE!</v>
      </c>
      <c r="E62" s="66">
        <f>'1a. Stedsspesifikk'!$D$74*0.000001*'1b. Kons. jord'!$D62*'1a. Stedsspesifikk'!$D$76/'1a. Stedsspesifikk'!$C$139</f>
        <v>0</v>
      </c>
      <c r="F62" s="66">
        <f>'1a. Stedsspesifikk'!$D$86*0.000001*'1b. Kons. jord'!$D62*Stoff!O60*'1a. Stedsspesifikk'!$D$88/'1a. Stedsspesifikk'!$C$139</f>
        <v>0</v>
      </c>
      <c r="G62" s="66">
        <f>'1a. Stedsspesifikk'!$D$93*0.000001*'1b. Kons. jord'!$D62*'1a. Stedsspesifikk'!$D$95*'1a. Stedsspesifikk'!$D$97*'1a. Stedsspesifikk'!$D$99/'1a. Stedsspesifikk'!$C$139</f>
        <v>0</v>
      </c>
      <c r="H62" s="66" t="e">
        <f>IF(Stoff!D60="i.r.","",'Gass transport'!$P60*1000*'1a. Stedsspesifikk'!$D$105*'1a. Stedsspesifikk'!$D$107/'1a. Stedsspesifikk'!$C$139)</f>
        <v>#VALUE!</v>
      </c>
      <c r="I62" s="66" t="e">
        <f>'Vann transport'!$C60*'1a. Stedsspesifikk'!$D$113*'1a. Stedsspesifikk'!$D$114/'1a. Stedsspesifikk'!$C$139</f>
        <v>#VALUE!</v>
      </c>
      <c r="J62" s="66" t="str">
        <f>IF('Opptak i organismer'!$F60="","",'Opptak i organismer'!$F60*'1a. Stedsspesifikk'!$D$120*'1a. Stedsspesifikk'!$D$122*'1a. Stedsspesifikk'!$D$121/'1a. Stedsspesifikk'!$C$139)</f>
        <v/>
      </c>
      <c r="K62" s="220" t="e">
        <f>'Opptak i organismer'!$K60*'1a. Stedsspesifikk'!$D$130*'1a. Stedsspesifikk'!$D$132*'1a. Stedsspesifikk'!$D$131/'1a. Stedsspesifikk'!$C$139</f>
        <v>#VALUE!</v>
      </c>
      <c r="L62" s="219" t="e">
        <f t="shared" si="2"/>
        <v>#VALUE!</v>
      </c>
      <c r="M62" s="66">
        <f>'1a. Stedsspesifikk'!$D$74*0.000001*'1b. Kons. jord'!$E62*'1a. Stedsspesifikk'!$D$76/'1a. Stedsspesifikk'!$C$139</f>
        <v>0</v>
      </c>
      <c r="N62" s="66">
        <f>'1a. Stedsspesifikk'!$D$86*0.000001*'1b. Kons. jord'!$E62*Stoff!O60*'1a. Stedsspesifikk'!$D$88/'1a. Stedsspesifikk'!$C$139</f>
        <v>0</v>
      </c>
      <c r="O62" s="66">
        <f>'1a. Stedsspesifikk'!$D$93*0.000001*'1b. Kons. jord'!$E62*'1a. Stedsspesifikk'!$D$95*'1a. Stedsspesifikk'!$D$97*'1a. Stedsspesifikk'!$D$99/'1a. Stedsspesifikk'!$C$139</f>
        <v>0</v>
      </c>
      <c r="P62" s="66" t="e">
        <f>IF(Stoff!D60="i.r.","",'Gass transport'!$R60*1000*'1a. Stedsspesifikk'!$D$105*'1a. Stedsspesifikk'!$D$107/'1a. Stedsspesifikk'!$C$139)</f>
        <v>#VALUE!</v>
      </c>
      <c r="Q62" s="66" t="e">
        <f>'Vann transport'!$E60*'1a. Stedsspesifikk'!$D$113*'1a. Stedsspesifikk'!$D$114/'1a. Stedsspesifikk'!$C$139</f>
        <v>#VALUE!</v>
      </c>
      <c r="R62" s="66" t="str">
        <f>IF('Opptak i organismer'!$H60="","",'Opptak i organismer'!$H60*'1a. Stedsspesifikk'!$D$120*'1a. Stedsspesifikk'!$D$122*'1a. Stedsspesifikk'!$D$121/'1a. Stedsspesifikk'!$C$139)</f>
        <v/>
      </c>
      <c r="S62" s="220" t="e">
        <f>'Opptak i organismer'!$M60*'1a. Stedsspesifikk'!$D$130*'1a. Stedsspesifikk'!$D$132*'1a. Stedsspesifikk'!$D$131/'1a. Stedsspesifikk'!$C$139</f>
        <v>#VALUE!</v>
      </c>
      <c r="T62" s="57"/>
      <c r="U62" s="57"/>
      <c r="V62" s="57"/>
      <c r="W62" s="57"/>
      <c r="X62" s="57"/>
      <c r="Y62" s="57"/>
      <c r="Z62" s="57"/>
      <c r="AA62" s="57"/>
      <c r="AB62" s="57"/>
      <c r="AC62" s="57"/>
      <c r="AD62" s="57"/>
      <c r="AE62" s="57"/>
      <c r="AF62" s="57"/>
      <c r="AG62" s="57"/>
      <c r="AH62" s="57"/>
      <c r="AI62" s="57"/>
    </row>
    <row r="63" spans="1:35" x14ac:dyDescent="0.2">
      <c r="A63" s="64" t="str">
        <f>IF('1b. Kons. jord'!C63&gt;0,"x","")</f>
        <v/>
      </c>
      <c r="B63" s="229" t="str">
        <f>IF(Stoff!$B61=0,"-",Stoff!$B61)</f>
        <v>Sum alifater &gt; C5-C10</v>
      </c>
      <c r="C63" s="230">
        <f>IF(Stoff!K61&gt;0,Stoff!K61,"")</f>
        <v>0.1</v>
      </c>
      <c r="D63" s="219" t="e">
        <f t="shared" si="0"/>
        <v>#VALUE!</v>
      </c>
      <c r="E63" s="66">
        <f>'1a. Stedsspesifikk'!$D$74*0.000001*'1b. Kons. jord'!$D63*'1a. Stedsspesifikk'!$D$76/'1a. Stedsspesifikk'!$C$139</f>
        <v>0</v>
      </c>
      <c r="F63" s="66">
        <f>'1a. Stedsspesifikk'!$D$86*0.000001*'1b. Kons. jord'!$D63*Stoff!O61*'1a. Stedsspesifikk'!$D$88/'1a. Stedsspesifikk'!$C$139</f>
        <v>0</v>
      </c>
      <c r="G63" s="66">
        <f>'1a. Stedsspesifikk'!$D$93*0.000001*'1b. Kons. jord'!$D63*'1a. Stedsspesifikk'!$D$95*'1a. Stedsspesifikk'!$D$97*'1a. Stedsspesifikk'!$D$99/'1a. Stedsspesifikk'!$C$139</f>
        <v>0</v>
      </c>
      <c r="H63" s="66" t="e">
        <f>IF(Stoff!D61="i.r.","",'Gass transport'!$P61*1000*'1a. Stedsspesifikk'!$D$105*'1a. Stedsspesifikk'!$D$107/'1a. Stedsspesifikk'!$C$139)</f>
        <v>#VALUE!</v>
      </c>
      <c r="I63" s="66" t="e">
        <f>'Vann transport'!$C61*'1a. Stedsspesifikk'!$D$113*'1a. Stedsspesifikk'!$D$114/'1a. Stedsspesifikk'!$C$139</f>
        <v>#VALUE!</v>
      </c>
      <c r="J63" s="66" t="str">
        <f>IF('Opptak i organismer'!$F61="","",'Opptak i organismer'!$F61*'1a. Stedsspesifikk'!$D$120*'1a. Stedsspesifikk'!$D$122*'1a. Stedsspesifikk'!$D$121/'1a. Stedsspesifikk'!$C$139)</f>
        <v/>
      </c>
      <c r="K63" s="220" t="e">
        <f>'Opptak i organismer'!$K61*'1a. Stedsspesifikk'!$D$130*'1a. Stedsspesifikk'!$D$132*'1a. Stedsspesifikk'!$D$131/'1a. Stedsspesifikk'!$C$139</f>
        <v>#VALUE!</v>
      </c>
      <c r="L63" s="219" t="e">
        <f t="shared" si="2"/>
        <v>#VALUE!</v>
      </c>
      <c r="M63" s="66">
        <f>'1a. Stedsspesifikk'!$D$74*0.000001*'1b. Kons. jord'!$E63*'1a. Stedsspesifikk'!$D$76/'1a. Stedsspesifikk'!$C$139</f>
        <v>0</v>
      </c>
      <c r="N63" s="66">
        <f>'1a. Stedsspesifikk'!$D$86*0.000001*'1b. Kons. jord'!$E63*Stoff!O61*'1a. Stedsspesifikk'!$D$88/'1a. Stedsspesifikk'!$C$139</f>
        <v>0</v>
      </c>
      <c r="O63" s="66">
        <f>'1a. Stedsspesifikk'!$D$93*0.000001*'1b. Kons. jord'!$E63*'1a. Stedsspesifikk'!$D$95*'1a. Stedsspesifikk'!$D$97*'1a. Stedsspesifikk'!$D$99/'1a. Stedsspesifikk'!$C$139</f>
        <v>0</v>
      </c>
      <c r="P63" s="66" t="e">
        <f>IF(Stoff!D61="i.r.","",'Gass transport'!$R61*1000*'1a. Stedsspesifikk'!$D$105*'1a. Stedsspesifikk'!$D$107/'1a. Stedsspesifikk'!$C$139)</f>
        <v>#VALUE!</v>
      </c>
      <c r="Q63" s="66" t="e">
        <f>'Vann transport'!$E61*'1a. Stedsspesifikk'!$D$113*'1a. Stedsspesifikk'!$D$114/'1a. Stedsspesifikk'!$C$139</f>
        <v>#VALUE!</v>
      </c>
      <c r="R63" s="66" t="str">
        <f>IF('Opptak i organismer'!$H61="","",'Opptak i organismer'!$H61*'1a. Stedsspesifikk'!$D$120*'1a. Stedsspesifikk'!$D$122*'1a. Stedsspesifikk'!$D$121/'1a. Stedsspesifikk'!$C$139)</f>
        <v/>
      </c>
      <c r="S63" s="220" t="e">
        <f>'Opptak i organismer'!$M61*'1a. Stedsspesifikk'!$D$130*'1a. Stedsspesifikk'!$D$132*'1a. Stedsspesifikk'!$D$131/'1a. Stedsspesifikk'!$C$139</f>
        <v>#VALUE!</v>
      </c>
      <c r="T63" s="57"/>
      <c r="U63" s="57"/>
      <c r="V63" s="57"/>
      <c r="W63" s="57"/>
      <c r="X63" s="57"/>
      <c r="Y63" s="57"/>
      <c r="Z63" s="57"/>
      <c r="AA63" s="57"/>
      <c r="AB63" s="57"/>
      <c r="AC63" s="57"/>
      <c r="AD63" s="57"/>
      <c r="AE63" s="57"/>
      <c r="AF63" s="57"/>
      <c r="AG63" s="57"/>
      <c r="AH63" s="57"/>
      <c r="AI63" s="57"/>
    </row>
    <row r="64" spans="1:35" x14ac:dyDescent="0.2">
      <c r="A64" s="64" t="str">
        <f>IF('1b. Kons. jord'!C64&gt;0,"x","")</f>
        <v/>
      </c>
      <c r="B64" s="229" t="str">
        <f>IF(Stoff!$B62=0,"-",Stoff!$B62)</f>
        <v>Alifater &gt;C10-C12</v>
      </c>
      <c r="C64" s="230">
        <f>IF(Stoff!K62&gt;0,Stoff!K62,"")</f>
        <v>0.1</v>
      </c>
      <c r="D64" s="219" t="e">
        <f t="shared" si="0"/>
        <v>#VALUE!</v>
      </c>
      <c r="E64" s="66">
        <f>'1a. Stedsspesifikk'!$D$74*0.000001*'1b. Kons. jord'!$D64*'1a. Stedsspesifikk'!$D$76/'1a. Stedsspesifikk'!$C$139</f>
        <v>0</v>
      </c>
      <c r="F64" s="66">
        <f>'1a. Stedsspesifikk'!$D$86*0.000001*'1b. Kons. jord'!$D64*Stoff!O62*'1a. Stedsspesifikk'!$D$88/'1a. Stedsspesifikk'!$C$139</f>
        <v>0</v>
      </c>
      <c r="G64" s="66">
        <f>'1a. Stedsspesifikk'!$D$93*0.000001*'1b. Kons. jord'!$D64*'1a. Stedsspesifikk'!$D$95*'1a. Stedsspesifikk'!$D$97*'1a. Stedsspesifikk'!$D$99/'1a. Stedsspesifikk'!$C$139</f>
        <v>0</v>
      </c>
      <c r="H64" s="66" t="e">
        <f>IF(Stoff!D62="i.r.","",'Gass transport'!$P62*1000*'1a. Stedsspesifikk'!$D$105*'1a. Stedsspesifikk'!$D$107/'1a. Stedsspesifikk'!$C$139)</f>
        <v>#VALUE!</v>
      </c>
      <c r="I64" s="66" t="e">
        <f>'Vann transport'!$C62*'1a. Stedsspesifikk'!$D$113*'1a. Stedsspesifikk'!$D$114/'1a. Stedsspesifikk'!$C$139</f>
        <v>#VALUE!</v>
      </c>
      <c r="J64" s="66" t="str">
        <f>IF('Opptak i organismer'!$F62="","",'Opptak i organismer'!$F62*'1a. Stedsspesifikk'!$D$120*'1a. Stedsspesifikk'!$D$122*'1a. Stedsspesifikk'!$D$121/'1a. Stedsspesifikk'!$C$139)</f>
        <v/>
      </c>
      <c r="K64" s="220" t="e">
        <f>'Opptak i organismer'!$K62*'1a. Stedsspesifikk'!$D$130*'1a. Stedsspesifikk'!$D$132*'1a. Stedsspesifikk'!$D$131/'1a. Stedsspesifikk'!$C$139</f>
        <v>#VALUE!</v>
      </c>
      <c r="L64" s="219" t="e">
        <f t="shared" si="2"/>
        <v>#VALUE!</v>
      </c>
      <c r="M64" s="66">
        <f>'1a. Stedsspesifikk'!$D$74*0.000001*'1b. Kons. jord'!$E64*'1a. Stedsspesifikk'!$D$76/'1a. Stedsspesifikk'!$C$139</f>
        <v>0</v>
      </c>
      <c r="N64" s="66">
        <f>'1a. Stedsspesifikk'!$D$86*0.000001*'1b. Kons. jord'!$E64*Stoff!O62*'1a. Stedsspesifikk'!$D$88/'1a. Stedsspesifikk'!$C$139</f>
        <v>0</v>
      </c>
      <c r="O64" s="66">
        <f>'1a. Stedsspesifikk'!$D$93*0.000001*'1b. Kons. jord'!$E64*'1a. Stedsspesifikk'!$D$95*'1a. Stedsspesifikk'!$D$97*'1a. Stedsspesifikk'!$D$99/'1a. Stedsspesifikk'!$C$139</f>
        <v>0</v>
      </c>
      <c r="P64" s="66" t="e">
        <f>IF(Stoff!D62="i.r.","",'Gass transport'!$R62*1000*'1a. Stedsspesifikk'!$D$105*'1a. Stedsspesifikk'!$D$107/'1a. Stedsspesifikk'!$C$139)</f>
        <v>#VALUE!</v>
      </c>
      <c r="Q64" s="66" t="e">
        <f>'Vann transport'!$E62*'1a. Stedsspesifikk'!$D$113*'1a. Stedsspesifikk'!$D$114/'1a. Stedsspesifikk'!$C$139</f>
        <v>#VALUE!</v>
      </c>
      <c r="R64" s="66" t="str">
        <f>IF('Opptak i organismer'!$H62="","",'Opptak i organismer'!$H62*'1a. Stedsspesifikk'!$D$120*'1a. Stedsspesifikk'!$D$122*'1a. Stedsspesifikk'!$D$121/'1a. Stedsspesifikk'!$C$139)</f>
        <v/>
      </c>
      <c r="S64" s="220" t="e">
        <f>'Opptak i organismer'!$M62*'1a. Stedsspesifikk'!$D$130*'1a. Stedsspesifikk'!$D$132*'1a. Stedsspesifikk'!$D$131/'1a. Stedsspesifikk'!$C$139</f>
        <v>#VALUE!</v>
      </c>
      <c r="T64" s="57"/>
      <c r="U64" s="57"/>
      <c r="V64" s="57"/>
      <c r="W64" s="57"/>
      <c r="X64" s="57"/>
      <c r="Y64" s="57"/>
      <c r="Z64" s="57"/>
      <c r="AA64" s="57"/>
      <c r="AB64" s="57"/>
      <c r="AC64" s="57"/>
      <c r="AD64" s="57"/>
      <c r="AE64" s="57"/>
      <c r="AF64" s="57"/>
      <c r="AG64" s="57"/>
      <c r="AH64" s="57"/>
      <c r="AI64" s="57"/>
    </row>
    <row r="65" spans="1:35" x14ac:dyDescent="0.2">
      <c r="A65" s="64" t="str">
        <f>IF('1b. Kons. jord'!C65&gt;0,"x","")</f>
        <v/>
      </c>
      <c r="B65" s="229" t="str">
        <f>IF(Stoff!$B63=0,"-",Stoff!$B63)</f>
        <v>Alifater &gt;C12-C35</v>
      </c>
      <c r="C65" s="230">
        <f>IF(Stoff!K63&gt;0,Stoff!K63,"")</f>
        <v>2</v>
      </c>
      <c r="D65" s="219" t="e">
        <f t="shared" si="0"/>
        <v>#VALUE!</v>
      </c>
      <c r="E65" s="66">
        <f>'1a. Stedsspesifikk'!$D$74*0.000001*'1b. Kons. jord'!$D65*'1a. Stedsspesifikk'!$D$76/'1a. Stedsspesifikk'!$C$139</f>
        <v>0</v>
      </c>
      <c r="F65" s="66">
        <f>'1a. Stedsspesifikk'!$D$86*0.000001*'1b. Kons. jord'!$D65*Stoff!O63*'1a. Stedsspesifikk'!$D$88/'1a. Stedsspesifikk'!$C$139</f>
        <v>0</v>
      </c>
      <c r="G65" s="66">
        <f>'1a. Stedsspesifikk'!$D$93*0.000001*'1b. Kons. jord'!$D65*'1a. Stedsspesifikk'!$D$95*'1a. Stedsspesifikk'!$D$97*'1a. Stedsspesifikk'!$D$99/'1a. Stedsspesifikk'!$C$139</f>
        <v>0</v>
      </c>
      <c r="H65" s="66" t="e">
        <f>IF(Stoff!D63="i.r.","",'Gass transport'!$P63*1000*'1a. Stedsspesifikk'!$D$105*'1a. Stedsspesifikk'!$D$107/'1a. Stedsspesifikk'!$C$139)</f>
        <v>#VALUE!</v>
      </c>
      <c r="I65" s="66" t="e">
        <f>'Vann transport'!$C63*'1a. Stedsspesifikk'!$D$113*'1a. Stedsspesifikk'!$D$114/'1a. Stedsspesifikk'!$C$139</f>
        <v>#VALUE!</v>
      </c>
      <c r="J65" s="66" t="str">
        <f>IF('Opptak i organismer'!$F63="","",'Opptak i organismer'!$F63*'1a. Stedsspesifikk'!$D$120*'1a. Stedsspesifikk'!$D$122*'1a. Stedsspesifikk'!$D$121/'1a. Stedsspesifikk'!$C$139)</f>
        <v/>
      </c>
      <c r="K65" s="220" t="e">
        <f>'Opptak i organismer'!$K63*'1a. Stedsspesifikk'!$D$130*'1a. Stedsspesifikk'!$D$132*'1a. Stedsspesifikk'!$D$131/'1a. Stedsspesifikk'!$C$139</f>
        <v>#VALUE!</v>
      </c>
      <c r="L65" s="219" t="e">
        <f t="shared" si="2"/>
        <v>#VALUE!</v>
      </c>
      <c r="M65" s="66">
        <f>'1a. Stedsspesifikk'!$D$74*0.000001*'1b. Kons. jord'!$E65*'1a. Stedsspesifikk'!$D$76/'1a. Stedsspesifikk'!$C$139</f>
        <v>0</v>
      </c>
      <c r="N65" s="66">
        <f>'1a. Stedsspesifikk'!$D$86*0.000001*'1b. Kons. jord'!$E65*Stoff!O63*'1a. Stedsspesifikk'!$D$88/'1a. Stedsspesifikk'!$C$139</f>
        <v>0</v>
      </c>
      <c r="O65" s="66">
        <f>'1a. Stedsspesifikk'!$D$93*0.000001*'1b. Kons. jord'!$E65*'1a. Stedsspesifikk'!$D$95*'1a. Stedsspesifikk'!$D$97*'1a. Stedsspesifikk'!$D$99/'1a. Stedsspesifikk'!$C$139</f>
        <v>0</v>
      </c>
      <c r="P65" s="66" t="e">
        <f>IF(Stoff!D63="i.r.","",'Gass transport'!$R63*1000*'1a. Stedsspesifikk'!$D$105*'1a. Stedsspesifikk'!$D$107/'1a. Stedsspesifikk'!$C$139)</f>
        <v>#VALUE!</v>
      </c>
      <c r="Q65" s="66" t="e">
        <f>'Vann transport'!$E63*'1a. Stedsspesifikk'!$D$113*'1a. Stedsspesifikk'!$D$114/'1a. Stedsspesifikk'!$C$139</f>
        <v>#VALUE!</v>
      </c>
      <c r="R65" s="66" t="str">
        <f>IF('Opptak i organismer'!$H63="","",'Opptak i organismer'!$H63*'1a. Stedsspesifikk'!$D$120*'1a. Stedsspesifikk'!$D$122*'1a. Stedsspesifikk'!$D$121/'1a. Stedsspesifikk'!$C$139)</f>
        <v/>
      </c>
      <c r="S65" s="220" t="e">
        <f>'Opptak i organismer'!$M63*'1a. Stedsspesifikk'!$D$130*'1a. Stedsspesifikk'!$D$132*'1a. Stedsspesifikk'!$D$131/'1a. Stedsspesifikk'!$C$139</f>
        <v>#VALUE!</v>
      </c>
      <c r="T65" s="57"/>
      <c r="U65" s="57"/>
      <c r="V65" s="57"/>
      <c r="W65" s="57"/>
      <c r="X65" s="57"/>
      <c r="Y65" s="57"/>
      <c r="Z65" s="57"/>
      <c r="AA65" s="57"/>
      <c r="AB65" s="57"/>
      <c r="AC65" s="57"/>
      <c r="AD65" s="57"/>
      <c r="AE65" s="57"/>
      <c r="AF65" s="57"/>
      <c r="AG65" s="57"/>
      <c r="AH65" s="57"/>
      <c r="AI65" s="57"/>
    </row>
    <row r="66" spans="1:35" x14ac:dyDescent="0.2">
      <c r="A66" s="64" t="str">
        <f>IF('1b. Kons. jord'!C66&gt;0,"x","")</f>
        <v/>
      </c>
      <c r="B66" s="229" t="str">
        <f>IF(Stoff!$B64=0,"-",Stoff!$B64)</f>
        <v>MTBE</v>
      </c>
      <c r="C66" s="230">
        <f>IF(Stoff!K64&gt;0,Stoff!K64,"")</f>
        <v>7.1</v>
      </c>
      <c r="D66" s="219" t="e">
        <f t="shared" si="0"/>
        <v>#VALUE!</v>
      </c>
      <c r="E66" s="66">
        <f>'1a. Stedsspesifikk'!$D$74*0.000001*'1b. Kons. jord'!$D66*'1a. Stedsspesifikk'!$D$76/'1a. Stedsspesifikk'!$C$139</f>
        <v>0</v>
      </c>
      <c r="F66" s="66">
        <f>'1a. Stedsspesifikk'!$D$86*0.000001*'1b. Kons. jord'!$D66*Stoff!O64*'1a. Stedsspesifikk'!$D$88/'1a. Stedsspesifikk'!$C$139</f>
        <v>0</v>
      </c>
      <c r="G66" s="66">
        <f>'1a. Stedsspesifikk'!$D$93*0.000001*'1b. Kons. jord'!$D66*'1a. Stedsspesifikk'!$D$95*'1a. Stedsspesifikk'!$D$97*'1a. Stedsspesifikk'!$D$99/'1a. Stedsspesifikk'!$C$139</f>
        <v>0</v>
      </c>
      <c r="H66" s="66" t="e">
        <f>IF(Stoff!D64="i.r.","",'Gass transport'!$P64*1000*'1a. Stedsspesifikk'!$D$105*'1a. Stedsspesifikk'!$D$107/'1a. Stedsspesifikk'!$C$139)</f>
        <v>#VALUE!</v>
      </c>
      <c r="I66" s="66" t="e">
        <f>'Vann transport'!$C64*'1a. Stedsspesifikk'!$D$113*'1a. Stedsspesifikk'!$D$114/'1a. Stedsspesifikk'!$C$139</f>
        <v>#VALUE!</v>
      </c>
      <c r="J66" s="66" t="str">
        <f>IF('Opptak i organismer'!$F64="","",'Opptak i organismer'!$F64*'1a. Stedsspesifikk'!$D$120*'1a. Stedsspesifikk'!$D$122*'1a. Stedsspesifikk'!$D$121/'1a. Stedsspesifikk'!$C$139)</f>
        <v/>
      </c>
      <c r="K66" s="220" t="e">
        <f>'Opptak i organismer'!$K64*'1a. Stedsspesifikk'!$D$130*'1a. Stedsspesifikk'!$D$132*'1a. Stedsspesifikk'!$D$131/'1a. Stedsspesifikk'!$C$139</f>
        <v>#VALUE!</v>
      </c>
      <c r="L66" s="219" t="e">
        <f t="shared" si="2"/>
        <v>#VALUE!</v>
      </c>
      <c r="M66" s="66">
        <f>'1a. Stedsspesifikk'!$D$74*0.000001*'1b. Kons. jord'!$E66*'1a. Stedsspesifikk'!$D$76/'1a. Stedsspesifikk'!$C$139</f>
        <v>0</v>
      </c>
      <c r="N66" s="66">
        <f>'1a. Stedsspesifikk'!$D$86*0.000001*'1b. Kons. jord'!$E66*Stoff!O64*'1a. Stedsspesifikk'!$D$88/'1a. Stedsspesifikk'!$C$139</f>
        <v>0</v>
      </c>
      <c r="O66" s="66">
        <f>'1a. Stedsspesifikk'!$D$93*0.000001*'1b. Kons. jord'!$E66*'1a. Stedsspesifikk'!$D$95*'1a. Stedsspesifikk'!$D$97*'1a. Stedsspesifikk'!$D$99/'1a. Stedsspesifikk'!$C$139</f>
        <v>0</v>
      </c>
      <c r="P66" s="66" t="e">
        <f>IF(Stoff!D64="i.r.","",'Gass transport'!$R64*1000*'1a. Stedsspesifikk'!$D$105*'1a. Stedsspesifikk'!$D$107/'1a. Stedsspesifikk'!$C$139)</f>
        <v>#VALUE!</v>
      </c>
      <c r="Q66" s="66" t="e">
        <f>'Vann transport'!$E64*'1a. Stedsspesifikk'!$D$113*'1a. Stedsspesifikk'!$D$114/'1a. Stedsspesifikk'!$C$139</f>
        <v>#VALUE!</v>
      </c>
      <c r="R66" s="66" t="str">
        <f>IF('Opptak i organismer'!$H64="","",'Opptak i organismer'!$H64*'1a. Stedsspesifikk'!$D$120*'1a. Stedsspesifikk'!$D$122*'1a. Stedsspesifikk'!$D$121/'1a. Stedsspesifikk'!$C$139)</f>
        <v/>
      </c>
      <c r="S66" s="220" t="e">
        <f>'Opptak i organismer'!$M64*'1a. Stedsspesifikk'!$D$130*'1a. Stedsspesifikk'!$D$132*'1a. Stedsspesifikk'!$D$131/'1a. Stedsspesifikk'!$C$139</f>
        <v>#VALUE!</v>
      </c>
      <c r="T66" s="57"/>
      <c r="U66" s="57"/>
      <c r="V66" s="57"/>
      <c r="W66" s="57"/>
      <c r="X66" s="57"/>
      <c r="Y66" s="57"/>
      <c r="Z66" s="57"/>
      <c r="AA66" s="57"/>
      <c r="AB66" s="57"/>
      <c r="AC66" s="57"/>
      <c r="AD66" s="57"/>
      <c r="AE66" s="57"/>
      <c r="AF66" s="57"/>
      <c r="AG66" s="57"/>
      <c r="AH66" s="57"/>
      <c r="AI66" s="57"/>
    </row>
    <row r="67" spans="1:35" x14ac:dyDescent="0.2">
      <c r="A67" s="64" t="str">
        <f>IF('1b. Kons. jord'!C67&gt;0,"x","")</f>
        <v/>
      </c>
      <c r="B67" s="229" t="str">
        <f>IF(Stoff!$B65=0,"-",Stoff!$B65)</f>
        <v>Tetraetylbly</v>
      </c>
      <c r="C67" s="230">
        <f>IF(Stoff!K65&gt;0,Stoff!K65,"")</f>
        <v>9.9999999999999995E-8</v>
      </c>
      <c r="D67" s="219" t="e">
        <f t="shared" si="0"/>
        <v>#VALUE!</v>
      </c>
      <c r="E67" s="66">
        <f>'1a. Stedsspesifikk'!$D$74*0.000001*'1b. Kons. jord'!$D67*'1a. Stedsspesifikk'!$D$76/'1a. Stedsspesifikk'!$C$139</f>
        <v>0</v>
      </c>
      <c r="F67" s="66">
        <f>'1a. Stedsspesifikk'!$D$86*0.000001*'1b. Kons. jord'!$D67*Stoff!O65*'1a. Stedsspesifikk'!$D$88/'1a. Stedsspesifikk'!$C$139</f>
        <v>0</v>
      </c>
      <c r="G67" s="66">
        <f>'1a. Stedsspesifikk'!$D$93*0.000001*'1b. Kons. jord'!$D67*'1a. Stedsspesifikk'!$D$95*'1a. Stedsspesifikk'!$D$97*'1a. Stedsspesifikk'!$D$99/'1a. Stedsspesifikk'!$C$139</f>
        <v>0</v>
      </c>
      <c r="H67" s="66" t="e">
        <f>IF(Stoff!D65="i.r.","",'Gass transport'!$P65*1000*'1a. Stedsspesifikk'!$D$105*'1a. Stedsspesifikk'!$D$107/'1a. Stedsspesifikk'!$C$139)</f>
        <v>#VALUE!</v>
      </c>
      <c r="I67" s="66" t="e">
        <f>'Vann transport'!$C65*'1a. Stedsspesifikk'!$D$113*'1a. Stedsspesifikk'!$D$114/'1a. Stedsspesifikk'!$C$139</f>
        <v>#VALUE!</v>
      </c>
      <c r="J67" s="66" t="str">
        <f>IF('Opptak i organismer'!$F65="","",'Opptak i organismer'!$F65*'1a. Stedsspesifikk'!$D$120*'1a. Stedsspesifikk'!$D$122*'1a. Stedsspesifikk'!$D$121/'1a. Stedsspesifikk'!$C$139)</f>
        <v/>
      </c>
      <c r="K67" s="220" t="e">
        <f>'Opptak i organismer'!$K65*'1a. Stedsspesifikk'!$D$130*'1a. Stedsspesifikk'!$D$132*'1a. Stedsspesifikk'!$D$131/'1a. Stedsspesifikk'!$C$139</f>
        <v>#VALUE!</v>
      </c>
      <c r="L67" s="219" t="e">
        <f t="shared" si="2"/>
        <v>#VALUE!</v>
      </c>
      <c r="M67" s="66">
        <f>'1a. Stedsspesifikk'!$D$74*0.000001*'1b. Kons. jord'!$E67*'1a. Stedsspesifikk'!$D$76/'1a. Stedsspesifikk'!$C$139</f>
        <v>0</v>
      </c>
      <c r="N67" s="66">
        <f>'1a. Stedsspesifikk'!$D$86*0.000001*'1b. Kons. jord'!$E67*Stoff!O65*'1a. Stedsspesifikk'!$D$88/'1a. Stedsspesifikk'!$C$139</f>
        <v>0</v>
      </c>
      <c r="O67" s="66">
        <f>'1a. Stedsspesifikk'!$D$93*0.000001*'1b. Kons. jord'!$E67*'1a. Stedsspesifikk'!$D$95*'1a. Stedsspesifikk'!$D$97*'1a. Stedsspesifikk'!$D$99/'1a. Stedsspesifikk'!$C$139</f>
        <v>0</v>
      </c>
      <c r="P67" s="66" t="e">
        <f>IF(Stoff!D65="i.r.","",'Gass transport'!$R65*1000*'1a. Stedsspesifikk'!$D$105*'1a. Stedsspesifikk'!$D$107/'1a. Stedsspesifikk'!$C$139)</f>
        <v>#VALUE!</v>
      </c>
      <c r="Q67" s="66" t="e">
        <f>'Vann transport'!$E65*'1a. Stedsspesifikk'!$D$113*'1a. Stedsspesifikk'!$D$114/'1a. Stedsspesifikk'!$C$139</f>
        <v>#VALUE!</v>
      </c>
      <c r="R67" s="66" t="str">
        <f>IF('Opptak i organismer'!$H65="","",'Opptak i organismer'!$H65*'1a. Stedsspesifikk'!$D$120*'1a. Stedsspesifikk'!$D$122*'1a. Stedsspesifikk'!$D$121/'1a. Stedsspesifikk'!$C$139)</f>
        <v/>
      </c>
      <c r="S67" s="220" t="e">
        <f>'Opptak i organismer'!$M65*'1a. Stedsspesifikk'!$D$130*'1a. Stedsspesifikk'!$D$132*'1a. Stedsspesifikk'!$D$131/'1a. Stedsspesifikk'!$C$139</f>
        <v>#VALUE!</v>
      </c>
      <c r="T67" s="57"/>
      <c r="U67" s="57"/>
      <c r="V67" s="57"/>
      <c r="W67" s="57"/>
      <c r="X67" s="57"/>
      <c r="Y67" s="57"/>
      <c r="Z67" s="57"/>
      <c r="AA67" s="57"/>
      <c r="AB67" s="57"/>
      <c r="AC67" s="57"/>
      <c r="AD67" s="57"/>
      <c r="AE67" s="57"/>
      <c r="AF67" s="57"/>
      <c r="AG67" s="57"/>
      <c r="AH67" s="57"/>
      <c r="AI67" s="57"/>
    </row>
    <row r="68" spans="1:35" x14ac:dyDescent="0.2">
      <c r="A68" s="64" t="str">
        <f>IF('1b. Kons. jord'!C68&gt;0,"x","")</f>
        <v/>
      </c>
      <c r="B68" s="229" t="str">
        <f>IF(Stoff!$B66=0,"-",Stoff!$B66)</f>
        <v>PBDE-99</v>
      </c>
      <c r="C68" s="230">
        <f>IF(Stoff!K66&gt;0,Stoff!K66,"")</f>
        <v>1.3999999999999998E-7</v>
      </c>
      <c r="D68" s="219" t="e">
        <f t="shared" si="0"/>
        <v>#VALUE!</v>
      </c>
      <c r="E68" s="66">
        <f>'1a. Stedsspesifikk'!$D$74*0.000001*'1b. Kons. jord'!$D68*'1a. Stedsspesifikk'!$D$76/'1a. Stedsspesifikk'!$C$139</f>
        <v>0</v>
      </c>
      <c r="F68" s="66">
        <f>'1a. Stedsspesifikk'!$D$86*0.000001*'1b. Kons. jord'!$D68*Stoff!O66*'1a. Stedsspesifikk'!$D$88/'1a. Stedsspesifikk'!$C$139</f>
        <v>0</v>
      </c>
      <c r="G68" s="66">
        <f>'1a. Stedsspesifikk'!$D$93*0.000001*'1b. Kons. jord'!$D68*'1a. Stedsspesifikk'!$D$95*'1a. Stedsspesifikk'!$D$97*'1a. Stedsspesifikk'!$D$99/'1a. Stedsspesifikk'!$C$139</f>
        <v>0</v>
      </c>
      <c r="H68" s="66" t="e">
        <f>IF(Stoff!D66="i.r.","",'Gass transport'!$P66*1000*'1a. Stedsspesifikk'!$D$105*'1a. Stedsspesifikk'!$D$107/'1a. Stedsspesifikk'!$C$139)</f>
        <v>#VALUE!</v>
      </c>
      <c r="I68" s="66" t="e">
        <f>'Vann transport'!$C66*'1a. Stedsspesifikk'!$D$113*'1a. Stedsspesifikk'!$D$114/'1a. Stedsspesifikk'!$C$139</f>
        <v>#VALUE!</v>
      </c>
      <c r="J68" s="66" t="str">
        <f>IF('Opptak i organismer'!$F66="","",'Opptak i organismer'!$F66*'1a. Stedsspesifikk'!$D$120*'1a. Stedsspesifikk'!$D$122*'1a. Stedsspesifikk'!$D$121/'1a. Stedsspesifikk'!$C$139)</f>
        <v/>
      </c>
      <c r="K68" s="220" t="e">
        <f>'Opptak i organismer'!$K66*'1a. Stedsspesifikk'!$D$130*'1a. Stedsspesifikk'!$D$132*'1a. Stedsspesifikk'!$D$131/'1a. Stedsspesifikk'!$C$139</f>
        <v>#VALUE!</v>
      </c>
      <c r="L68" s="219" t="e">
        <f t="shared" si="2"/>
        <v>#VALUE!</v>
      </c>
      <c r="M68" s="66">
        <f>'1a. Stedsspesifikk'!$D$74*0.000001*'1b. Kons. jord'!$E68*'1a. Stedsspesifikk'!$D$76/'1a. Stedsspesifikk'!$C$139</f>
        <v>0</v>
      </c>
      <c r="N68" s="66">
        <f>'1a. Stedsspesifikk'!$D$86*0.000001*'1b. Kons. jord'!$E68*Stoff!O66*'1a. Stedsspesifikk'!$D$88/'1a. Stedsspesifikk'!$C$139</f>
        <v>0</v>
      </c>
      <c r="O68" s="66">
        <f>'1a. Stedsspesifikk'!$D$93*0.000001*'1b. Kons. jord'!$E68*'1a. Stedsspesifikk'!$D$95*'1a. Stedsspesifikk'!$D$97*'1a. Stedsspesifikk'!$D$99/'1a. Stedsspesifikk'!$C$139</f>
        <v>0</v>
      </c>
      <c r="P68" s="66" t="e">
        <f>IF(Stoff!D66="i.r.","",'Gass transport'!$R66*1000*'1a. Stedsspesifikk'!$D$105*'1a. Stedsspesifikk'!$D$107/'1a. Stedsspesifikk'!$C$139)</f>
        <v>#VALUE!</v>
      </c>
      <c r="Q68" s="66" t="e">
        <f>'Vann transport'!$E66*'1a. Stedsspesifikk'!$D$113*'1a. Stedsspesifikk'!$D$114/'1a. Stedsspesifikk'!$C$139</f>
        <v>#VALUE!</v>
      </c>
      <c r="R68" s="66" t="str">
        <f>IF('Opptak i organismer'!$H66="","",'Opptak i organismer'!$H66*'1a. Stedsspesifikk'!$D$120*'1a. Stedsspesifikk'!$D$122*'1a. Stedsspesifikk'!$D$121/'1a. Stedsspesifikk'!$C$139)</f>
        <v/>
      </c>
      <c r="S68" s="220" t="e">
        <f>'Opptak i organismer'!$M66*'1a. Stedsspesifikk'!$D$130*'1a. Stedsspesifikk'!$D$132*'1a. Stedsspesifikk'!$D$131/'1a. Stedsspesifikk'!$C$139</f>
        <v>#VALUE!</v>
      </c>
      <c r="T68" s="57"/>
      <c r="U68" s="57"/>
      <c r="V68" s="57"/>
      <c r="W68" s="57"/>
      <c r="X68" s="57"/>
      <c r="Y68" s="57"/>
      <c r="Z68" s="57"/>
      <c r="AA68" s="57"/>
      <c r="AB68" s="57"/>
      <c r="AC68" s="57"/>
      <c r="AD68" s="57"/>
      <c r="AE68" s="57"/>
      <c r="AF68" s="57"/>
      <c r="AG68" s="57"/>
      <c r="AH68" s="57"/>
      <c r="AI68" s="57"/>
    </row>
    <row r="69" spans="1:35" x14ac:dyDescent="0.2">
      <c r="A69" s="64" t="str">
        <f>IF('1b. Kons. jord'!C69&gt;0,"x","")</f>
        <v/>
      </c>
      <c r="B69" s="229" t="str">
        <f>IF(Stoff!$B67=0,"-",Stoff!$B67)</f>
        <v>PBDE-154</v>
      </c>
      <c r="C69" s="230">
        <f>IF(Stoff!K67&gt;0,Stoff!K67,"")</f>
        <v>1.3999999999999998E-7</v>
      </c>
      <c r="D69" s="219" t="e">
        <f t="shared" ref="D69:D86" si="3">SUM(E69:K69)</f>
        <v>#VALUE!</v>
      </c>
      <c r="E69" s="66">
        <f>'1a. Stedsspesifikk'!$D$74*0.000001*'1b. Kons. jord'!$D69*'1a. Stedsspesifikk'!$D$76/'1a. Stedsspesifikk'!$C$139</f>
        <v>0</v>
      </c>
      <c r="F69" s="66">
        <f>'1a. Stedsspesifikk'!$D$86*0.000001*'1b. Kons. jord'!$D69*Stoff!O67*'1a. Stedsspesifikk'!$D$88/'1a. Stedsspesifikk'!$C$139</f>
        <v>0</v>
      </c>
      <c r="G69" s="66">
        <f>'1a. Stedsspesifikk'!$D$93*0.000001*'1b. Kons. jord'!$D69*'1a. Stedsspesifikk'!$D$95*'1a. Stedsspesifikk'!$D$97*'1a. Stedsspesifikk'!$D$99/'1a. Stedsspesifikk'!$C$139</f>
        <v>0</v>
      </c>
      <c r="H69" s="66" t="e">
        <f>IF(Stoff!D67="i.r.","",'Gass transport'!$P67*1000*'1a. Stedsspesifikk'!$D$105*'1a. Stedsspesifikk'!$D$107/'1a. Stedsspesifikk'!$C$139)</f>
        <v>#VALUE!</v>
      </c>
      <c r="I69" s="66" t="e">
        <f>'Vann transport'!$C67*'1a. Stedsspesifikk'!$D$113*'1a. Stedsspesifikk'!$D$114/'1a. Stedsspesifikk'!$C$139</f>
        <v>#VALUE!</v>
      </c>
      <c r="J69" s="66" t="str">
        <f>IF('Opptak i organismer'!$F67="","",'Opptak i organismer'!$F67*'1a. Stedsspesifikk'!$D$120*'1a. Stedsspesifikk'!$D$122*'1a. Stedsspesifikk'!$D$121/'1a. Stedsspesifikk'!$C$139)</f>
        <v/>
      </c>
      <c r="K69" s="220" t="e">
        <f>'Opptak i organismer'!$K67*'1a. Stedsspesifikk'!$D$130*'1a. Stedsspesifikk'!$D$132*'1a. Stedsspesifikk'!$D$131/'1a. Stedsspesifikk'!$C$139</f>
        <v>#VALUE!</v>
      </c>
      <c r="L69" s="219" t="e">
        <f t="shared" ref="L69:L86" si="4">SUM(M69:S69)</f>
        <v>#VALUE!</v>
      </c>
      <c r="M69" s="66">
        <f>'1a. Stedsspesifikk'!$D$74*0.000001*'1b. Kons. jord'!$E69*'1a. Stedsspesifikk'!$D$76/'1a. Stedsspesifikk'!$C$139</f>
        <v>0</v>
      </c>
      <c r="N69" s="66">
        <f>'1a. Stedsspesifikk'!$D$86*0.000001*'1b. Kons. jord'!$E69*Stoff!O67*'1a. Stedsspesifikk'!$D$88/'1a. Stedsspesifikk'!$C$139</f>
        <v>0</v>
      </c>
      <c r="O69" s="66">
        <f>'1a. Stedsspesifikk'!$D$93*0.000001*'1b. Kons. jord'!$E69*'1a. Stedsspesifikk'!$D$95*'1a. Stedsspesifikk'!$D$97*'1a. Stedsspesifikk'!$D$99/'1a. Stedsspesifikk'!$C$139</f>
        <v>0</v>
      </c>
      <c r="P69" s="66" t="e">
        <f>IF(Stoff!D67="i.r.","",'Gass transport'!$R67*1000*'1a. Stedsspesifikk'!$D$105*'1a. Stedsspesifikk'!$D$107/'1a. Stedsspesifikk'!$C$139)</f>
        <v>#VALUE!</v>
      </c>
      <c r="Q69" s="66" t="e">
        <f>'Vann transport'!$E67*'1a. Stedsspesifikk'!$D$113*'1a. Stedsspesifikk'!$D$114/'1a. Stedsspesifikk'!$C$139</f>
        <v>#VALUE!</v>
      </c>
      <c r="R69" s="66" t="str">
        <f>IF('Opptak i organismer'!$H67="","",'Opptak i organismer'!$H67*'1a. Stedsspesifikk'!$D$120*'1a. Stedsspesifikk'!$D$122*'1a. Stedsspesifikk'!$D$121/'1a. Stedsspesifikk'!$C$139)</f>
        <v/>
      </c>
      <c r="S69" s="220" t="e">
        <f>'Opptak i organismer'!$M67*'1a. Stedsspesifikk'!$D$130*'1a. Stedsspesifikk'!$D$132*'1a. Stedsspesifikk'!$D$131/'1a. Stedsspesifikk'!$C$139</f>
        <v>#VALUE!</v>
      </c>
      <c r="T69" s="57"/>
      <c r="U69" s="57"/>
      <c r="V69" s="57"/>
      <c r="W69" s="57"/>
      <c r="X69" s="57"/>
      <c r="Y69" s="57"/>
      <c r="Z69" s="57"/>
      <c r="AA69" s="57"/>
      <c r="AB69" s="57"/>
      <c r="AC69" s="57"/>
      <c r="AD69" s="57"/>
      <c r="AE69" s="57"/>
      <c r="AF69" s="57"/>
      <c r="AG69" s="57"/>
      <c r="AH69" s="57"/>
      <c r="AI69" s="57"/>
    </row>
    <row r="70" spans="1:35" x14ac:dyDescent="0.2">
      <c r="A70" s="64" t="str">
        <f>IF('1b. Kons. jord'!C70&gt;0,"x","")</f>
        <v/>
      </c>
      <c r="B70" s="229" t="str">
        <f>IF(Stoff!$B68=0,"-",Stoff!$B68)</f>
        <v>PBDE-209</v>
      </c>
      <c r="C70" s="230">
        <f>IF(Stoff!K68&gt;0,Stoff!K68,"")</f>
        <v>20</v>
      </c>
      <c r="D70" s="219" t="e">
        <f t="shared" si="3"/>
        <v>#VALUE!</v>
      </c>
      <c r="E70" s="66">
        <f>'1a. Stedsspesifikk'!$D$74*0.000001*'1b. Kons. jord'!$D70*'1a. Stedsspesifikk'!$D$76/'1a. Stedsspesifikk'!$C$139</f>
        <v>0</v>
      </c>
      <c r="F70" s="66">
        <f>'1a. Stedsspesifikk'!$D$86*0.000001*'1b. Kons. jord'!$D70*Stoff!O68*'1a. Stedsspesifikk'!$D$88/'1a. Stedsspesifikk'!$C$139</f>
        <v>0</v>
      </c>
      <c r="G70" s="66">
        <f>'1a. Stedsspesifikk'!$D$93*0.000001*'1b. Kons. jord'!$D70*'1a. Stedsspesifikk'!$D$95*'1a. Stedsspesifikk'!$D$97*'1a. Stedsspesifikk'!$D$99/'1a. Stedsspesifikk'!$C$139</f>
        <v>0</v>
      </c>
      <c r="H70" s="66" t="e">
        <f>IF(Stoff!D68="i.r.","",'Gass transport'!$P68*1000*'1a. Stedsspesifikk'!$D$105*'1a. Stedsspesifikk'!$D$107/'1a. Stedsspesifikk'!$C$139)</f>
        <v>#VALUE!</v>
      </c>
      <c r="I70" s="66" t="e">
        <f>'Vann transport'!$C68*'1a. Stedsspesifikk'!$D$113*'1a. Stedsspesifikk'!$D$114/'1a. Stedsspesifikk'!$C$139</f>
        <v>#VALUE!</v>
      </c>
      <c r="J70" s="66" t="str">
        <f>IF('Opptak i organismer'!$F68="","",'Opptak i organismer'!$F68*'1a. Stedsspesifikk'!$D$120*'1a. Stedsspesifikk'!$D$122*'1a. Stedsspesifikk'!$D$121/'1a. Stedsspesifikk'!$C$139)</f>
        <v/>
      </c>
      <c r="K70" s="220" t="e">
        <f>'Opptak i organismer'!$K68*'1a. Stedsspesifikk'!$D$130*'1a. Stedsspesifikk'!$D$132*'1a. Stedsspesifikk'!$D$131/'1a. Stedsspesifikk'!$C$139</f>
        <v>#VALUE!</v>
      </c>
      <c r="L70" s="219" t="e">
        <f t="shared" si="4"/>
        <v>#VALUE!</v>
      </c>
      <c r="M70" s="66">
        <f>'1a. Stedsspesifikk'!$D$74*0.000001*'1b. Kons. jord'!$E70*'1a. Stedsspesifikk'!$D$76/'1a. Stedsspesifikk'!$C$139</f>
        <v>0</v>
      </c>
      <c r="N70" s="66">
        <f>'1a. Stedsspesifikk'!$D$86*0.000001*'1b. Kons. jord'!$E70*Stoff!O68*'1a. Stedsspesifikk'!$D$88/'1a. Stedsspesifikk'!$C$139</f>
        <v>0</v>
      </c>
      <c r="O70" s="66">
        <f>'1a. Stedsspesifikk'!$D$93*0.000001*'1b. Kons. jord'!$E70*'1a. Stedsspesifikk'!$D$95*'1a. Stedsspesifikk'!$D$97*'1a. Stedsspesifikk'!$D$99/'1a. Stedsspesifikk'!$C$139</f>
        <v>0</v>
      </c>
      <c r="P70" s="66" t="e">
        <f>IF(Stoff!D68="i.r.","",'Gass transport'!$R68*1000*'1a. Stedsspesifikk'!$D$105*'1a. Stedsspesifikk'!$D$107/'1a. Stedsspesifikk'!$C$139)</f>
        <v>#VALUE!</v>
      </c>
      <c r="Q70" s="66" t="e">
        <f>'Vann transport'!$E68*'1a. Stedsspesifikk'!$D$113*'1a. Stedsspesifikk'!$D$114/'1a. Stedsspesifikk'!$C$139</f>
        <v>#VALUE!</v>
      </c>
      <c r="R70" s="66" t="str">
        <f>IF('Opptak i organismer'!$H68="","",'Opptak i organismer'!$H68*'1a. Stedsspesifikk'!$D$120*'1a. Stedsspesifikk'!$D$122*'1a. Stedsspesifikk'!$D$121/'1a. Stedsspesifikk'!$C$139)</f>
        <v/>
      </c>
      <c r="S70" s="220" t="e">
        <f>'Opptak i organismer'!$M68*'1a. Stedsspesifikk'!$D$130*'1a. Stedsspesifikk'!$D$132*'1a. Stedsspesifikk'!$D$131/'1a. Stedsspesifikk'!$C$139</f>
        <v>#VALUE!</v>
      </c>
      <c r="T70" s="57"/>
      <c r="U70" s="57"/>
      <c r="V70" s="57"/>
      <c r="W70" s="57"/>
      <c r="X70" s="57"/>
      <c r="Y70" s="57"/>
      <c r="Z70" s="57"/>
      <c r="AA70" s="57"/>
      <c r="AB70" s="57"/>
      <c r="AC70" s="57"/>
      <c r="AD70" s="57"/>
      <c r="AE70" s="57"/>
      <c r="AF70" s="57"/>
      <c r="AG70" s="57"/>
      <c r="AH70" s="57"/>
      <c r="AI70" s="57"/>
    </row>
    <row r="71" spans="1:35" x14ac:dyDescent="0.2">
      <c r="A71" s="64" t="str">
        <f>IF('1b. Kons. jord'!C71&gt;0,"x","")</f>
        <v/>
      </c>
      <c r="B71" s="229" t="str">
        <f>IF(Stoff!$B69=0,"-",Stoff!$B69)</f>
        <v>HBCDD</v>
      </c>
      <c r="C71" s="230">
        <f>IF(Stoff!K69&gt;0,Stoff!K69,"")</f>
        <v>0.1</v>
      </c>
      <c r="D71" s="219" t="e">
        <f t="shared" si="3"/>
        <v>#VALUE!</v>
      </c>
      <c r="E71" s="66">
        <f>'1a. Stedsspesifikk'!$D$74*0.000001*'1b. Kons. jord'!$D71*'1a. Stedsspesifikk'!$D$76/'1a. Stedsspesifikk'!$C$139</f>
        <v>0</v>
      </c>
      <c r="F71" s="66">
        <f>'1a. Stedsspesifikk'!$D$86*0.000001*'1b. Kons. jord'!$D71*Stoff!O69*'1a. Stedsspesifikk'!$D$88/'1a. Stedsspesifikk'!$C$139</f>
        <v>0</v>
      </c>
      <c r="G71" s="66">
        <f>'1a. Stedsspesifikk'!$D$93*0.000001*'1b. Kons. jord'!$D71*'1a. Stedsspesifikk'!$D$95*'1a. Stedsspesifikk'!$D$97*'1a. Stedsspesifikk'!$D$99/'1a. Stedsspesifikk'!$C$139</f>
        <v>0</v>
      </c>
      <c r="H71" s="66" t="e">
        <f>IF(Stoff!D69="i.r.","",'Gass transport'!$P69*1000*'1a. Stedsspesifikk'!$D$105*'1a. Stedsspesifikk'!$D$107/'1a. Stedsspesifikk'!$C$139)</f>
        <v>#VALUE!</v>
      </c>
      <c r="I71" s="66" t="e">
        <f>'Vann transport'!$C69*'1a. Stedsspesifikk'!$D$113*'1a. Stedsspesifikk'!$D$114/'1a. Stedsspesifikk'!$C$139</f>
        <v>#VALUE!</v>
      </c>
      <c r="J71" s="66" t="str">
        <f>IF('Opptak i organismer'!$F69="","",'Opptak i organismer'!$F69*'1a. Stedsspesifikk'!$D$120*'1a. Stedsspesifikk'!$D$122*'1a. Stedsspesifikk'!$D$121/'1a. Stedsspesifikk'!$C$139)</f>
        <v/>
      </c>
      <c r="K71" s="220" t="e">
        <f>'Opptak i organismer'!$K69*'1a. Stedsspesifikk'!$D$130*'1a. Stedsspesifikk'!$D$132*'1a. Stedsspesifikk'!$D$131/'1a. Stedsspesifikk'!$C$139</f>
        <v>#VALUE!</v>
      </c>
      <c r="L71" s="219" t="e">
        <f t="shared" si="4"/>
        <v>#VALUE!</v>
      </c>
      <c r="M71" s="66">
        <f>'1a. Stedsspesifikk'!$D$74*0.000001*'1b. Kons. jord'!$E71*'1a. Stedsspesifikk'!$D$76/'1a. Stedsspesifikk'!$C$139</f>
        <v>0</v>
      </c>
      <c r="N71" s="66">
        <f>'1a. Stedsspesifikk'!$D$86*0.000001*'1b. Kons. jord'!$E71*Stoff!O69*'1a. Stedsspesifikk'!$D$88/'1a. Stedsspesifikk'!$C$139</f>
        <v>0</v>
      </c>
      <c r="O71" s="66">
        <f>'1a. Stedsspesifikk'!$D$93*0.000001*'1b. Kons. jord'!$E71*'1a. Stedsspesifikk'!$D$95*'1a. Stedsspesifikk'!$D$97*'1a. Stedsspesifikk'!$D$99/'1a. Stedsspesifikk'!$C$139</f>
        <v>0</v>
      </c>
      <c r="P71" s="66" t="e">
        <f>IF(Stoff!D69="i.r.","",'Gass transport'!$R69*1000*'1a. Stedsspesifikk'!$D$105*'1a. Stedsspesifikk'!$D$107/'1a. Stedsspesifikk'!$C$139)</f>
        <v>#VALUE!</v>
      </c>
      <c r="Q71" s="66" t="e">
        <f>'Vann transport'!$E69*'1a. Stedsspesifikk'!$D$113*'1a. Stedsspesifikk'!$D$114/'1a. Stedsspesifikk'!$C$139</f>
        <v>#VALUE!</v>
      </c>
      <c r="R71" s="66" t="str">
        <f>IF('Opptak i organismer'!$H69="","",'Opptak i organismer'!$H69*'1a. Stedsspesifikk'!$D$120*'1a. Stedsspesifikk'!$D$122*'1a. Stedsspesifikk'!$D$121/'1a. Stedsspesifikk'!$C$139)</f>
        <v/>
      </c>
      <c r="S71" s="220" t="e">
        <f>'Opptak i organismer'!$M69*'1a. Stedsspesifikk'!$D$130*'1a. Stedsspesifikk'!$D$132*'1a. Stedsspesifikk'!$D$131/'1a. Stedsspesifikk'!$C$139</f>
        <v>#VALUE!</v>
      </c>
      <c r="T71" s="57"/>
      <c r="U71" s="57"/>
      <c r="V71" s="57"/>
      <c r="W71" s="57"/>
      <c r="X71" s="57"/>
      <c r="Y71" s="57"/>
      <c r="Z71" s="57"/>
      <c r="AA71" s="57"/>
      <c r="AB71" s="57"/>
      <c r="AC71" s="57"/>
      <c r="AD71" s="57"/>
      <c r="AE71" s="57"/>
      <c r="AF71" s="57"/>
      <c r="AG71" s="57"/>
      <c r="AH71" s="57"/>
      <c r="AI71" s="57"/>
    </row>
    <row r="72" spans="1:35" x14ac:dyDescent="0.2">
      <c r="A72" s="64" t="str">
        <f>IF('1b. Kons. jord'!C72&gt;0,"x","")</f>
        <v/>
      </c>
      <c r="B72" s="229" t="str">
        <f>IF(Stoff!$B70=0,"-",Stoff!$B70)</f>
        <v>Tetrabrombisfenol A</v>
      </c>
      <c r="C72" s="230">
        <f>IF(Stoff!K70&gt;0,Stoff!K70,"")</f>
        <v>1</v>
      </c>
      <c r="D72" s="219" t="e">
        <f t="shared" si="3"/>
        <v>#VALUE!</v>
      </c>
      <c r="E72" s="66">
        <f>'1a. Stedsspesifikk'!$D$74*0.000001*'1b. Kons. jord'!$D72*'1a. Stedsspesifikk'!$D$76/'1a. Stedsspesifikk'!$C$139</f>
        <v>0</v>
      </c>
      <c r="F72" s="66">
        <f>'1a. Stedsspesifikk'!$D$86*0.000001*'1b. Kons. jord'!$D72*Stoff!O70*'1a. Stedsspesifikk'!$D$88/'1a. Stedsspesifikk'!$C$139</f>
        <v>0</v>
      </c>
      <c r="G72" s="66">
        <f>'1a. Stedsspesifikk'!$D$93*0.000001*'1b. Kons. jord'!$D72*'1a. Stedsspesifikk'!$D$95*'1a. Stedsspesifikk'!$D$97*'1a. Stedsspesifikk'!$D$99/'1a. Stedsspesifikk'!$C$139</f>
        <v>0</v>
      </c>
      <c r="H72" s="66" t="e">
        <f>IF(Stoff!D70="i.r.","",'Gass transport'!$P70*1000*'1a. Stedsspesifikk'!$D$105*'1a. Stedsspesifikk'!$D$107/'1a. Stedsspesifikk'!$C$139)</f>
        <v>#VALUE!</v>
      </c>
      <c r="I72" s="66" t="e">
        <f>'Vann transport'!$C70*'1a. Stedsspesifikk'!$D$113*'1a. Stedsspesifikk'!$D$114/'1a. Stedsspesifikk'!$C$139</f>
        <v>#VALUE!</v>
      </c>
      <c r="J72" s="66" t="str">
        <f>IF('Opptak i organismer'!$F70="","",'Opptak i organismer'!$F70*'1a. Stedsspesifikk'!$D$120*'1a. Stedsspesifikk'!$D$122*'1a. Stedsspesifikk'!$D$121/'1a. Stedsspesifikk'!$C$139)</f>
        <v/>
      </c>
      <c r="K72" s="220" t="e">
        <f>'Opptak i organismer'!$K70*'1a. Stedsspesifikk'!$D$130*'1a. Stedsspesifikk'!$D$132*'1a. Stedsspesifikk'!$D$131/'1a. Stedsspesifikk'!$C$139</f>
        <v>#VALUE!</v>
      </c>
      <c r="L72" s="219" t="e">
        <f t="shared" si="4"/>
        <v>#VALUE!</v>
      </c>
      <c r="M72" s="66">
        <f>'1a. Stedsspesifikk'!$D$74*0.000001*'1b. Kons. jord'!$E72*'1a. Stedsspesifikk'!$D$76/'1a. Stedsspesifikk'!$C$139</f>
        <v>0</v>
      </c>
      <c r="N72" s="66">
        <f>'1a. Stedsspesifikk'!$D$86*0.000001*'1b. Kons. jord'!$E72*Stoff!O70*'1a. Stedsspesifikk'!$D$88/'1a. Stedsspesifikk'!$C$139</f>
        <v>0</v>
      </c>
      <c r="O72" s="66">
        <f>'1a. Stedsspesifikk'!$D$93*0.000001*'1b. Kons. jord'!$E72*'1a. Stedsspesifikk'!$D$95*'1a. Stedsspesifikk'!$D$97*'1a. Stedsspesifikk'!$D$99/'1a. Stedsspesifikk'!$C$139</f>
        <v>0</v>
      </c>
      <c r="P72" s="66" t="e">
        <f>IF(Stoff!D70="i.r.","",'Gass transport'!$R70*1000*'1a. Stedsspesifikk'!$D$105*'1a. Stedsspesifikk'!$D$107/'1a. Stedsspesifikk'!$C$139)</f>
        <v>#VALUE!</v>
      </c>
      <c r="Q72" s="66" t="e">
        <f>'Vann transport'!$E70*'1a. Stedsspesifikk'!$D$113*'1a. Stedsspesifikk'!$D$114/'1a. Stedsspesifikk'!$C$139</f>
        <v>#VALUE!</v>
      </c>
      <c r="R72" s="66" t="str">
        <f>IF('Opptak i organismer'!$H70="","",'Opptak i organismer'!$H70*'1a. Stedsspesifikk'!$D$120*'1a. Stedsspesifikk'!$D$122*'1a. Stedsspesifikk'!$D$121/'1a. Stedsspesifikk'!$C$139)</f>
        <v/>
      </c>
      <c r="S72" s="220" t="e">
        <f>'Opptak i organismer'!$M70*'1a. Stedsspesifikk'!$D$130*'1a. Stedsspesifikk'!$D$132*'1a. Stedsspesifikk'!$D$131/'1a. Stedsspesifikk'!$C$139</f>
        <v>#VALUE!</v>
      </c>
      <c r="T72" s="57"/>
      <c r="U72" s="57"/>
      <c r="V72" s="57"/>
      <c r="W72" s="57"/>
      <c r="X72" s="57"/>
      <c r="Y72" s="57"/>
      <c r="Z72" s="57"/>
      <c r="AA72" s="57"/>
      <c r="AB72" s="57"/>
      <c r="AC72" s="57"/>
      <c r="AD72" s="57"/>
      <c r="AE72" s="57"/>
      <c r="AF72" s="57"/>
      <c r="AG72" s="57"/>
      <c r="AH72" s="57"/>
      <c r="AI72" s="57"/>
    </row>
    <row r="73" spans="1:35" x14ac:dyDescent="0.2">
      <c r="A73" s="64" t="str">
        <f>IF('1b. Kons. jord'!C73&gt;0,"x","")</f>
        <v/>
      </c>
      <c r="B73" s="229" t="str">
        <f>IF(Stoff!$B71=0,"-",Stoff!$B71)</f>
        <v>Bisfenol A</v>
      </c>
      <c r="C73" s="230">
        <f>IF(Stoff!K71&gt;0,Stoff!K71,"")</f>
        <v>1</v>
      </c>
      <c r="D73" s="231" t="e">
        <f t="shared" si="3"/>
        <v>#VALUE!</v>
      </c>
      <c r="E73" s="283">
        <f>'1a. Stedsspesifikk'!$D$74*0.000001*'1b. Kons. jord'!$D73*'1a. Stedsspesifikk'!$D$76/'1a. Stedsspesifikk'!$C$139</f>
        <v>0</v>
      </c>
      <c r="F73" s="283">
        <f>'1a. Stedsspesifikk'!$D$86*0.000001*'1b. Kons. jord'!$D73*Stoff!O71*'1a. Stedsspesifikk'!$D$88/'1a. Stedsspesifikk'!$C$139</f>
        <v>0</v>
      </c>
      <c r="G73" s="283">
        <f>'1a. Stedsspesifikk'!$D$93*0.000001*'1b. Kons. jord'!$D73*'1a. Stedsspesifikk'!$D$95*'1a. Stedsspesifikk'!$D$97*'1a. Stedsspesifikk'!$D$99/'1a. Stedsspesifikk'!$C$139</f>
        <v>0</v>
      </c>
      <c r="H73" s="283" t="e">
        <f>IF(Stoff!D71="i.r.","",'Gass transport'!$P71*1000*'1a. Stedsspesifikk'!$D$105*'1a. Stedsspesifikk'!$D$107/'1a. Stedsspesifikk'!$C$139)</f>
        <v>#VALUE!</v>
      </c>
      <c r="I73" s="283" t="e">
        <f>'Vann transport'!$C71*'1a. Stedsspesifikk'!$D$113*'1a. Stedsspesifikk'!$D$114/'1a. Stedsspesifikk'!$C$139</f>
        <v>#VALUE!</v>
      </c>
      <c r="J73" s="283" t="str">
        <f>IF('Opptak i organismer'!$F71="","",'Opptak i organismer'!$F71*'1a. Stedsspesifikk'!$D$120*'1a. Stedsspesifikk'!$D$122*'1a. Stedsspesifikk'!$D$121/'1a. Stedsspesifikk'!$C$139)</f>
        <v/>
      </c>
      <c r="K73" s="284" t="e">
        <f>'Opptak i organismer'!$K71*'1a. Stedsspesifikk'!$D$130*'1a. Stedsspesifikk'!$D$132*'1a. Stedsspesifikk'!$D$131/'1a. Stedsspesifikk'!$C$139</f>
        <v>#VALUE!</v>
      </c>
      <c r="L73" s="219" t="e">
        <f t="shared" si="4"/>
        <v>#VALUE!</v>
      </c>
      <c r="M73" s="283">
        <f>'1a. Stedsspesifikk'!$D$74*0.000001*'1b. Kons. jord'!$E73*'1a. Stedsspesifikk'!$D$76/'1a. Stedsspesifikk'!$C$139</f>
        <v>0</v>
      </c>
      <c r="N73" s="283">
        <f>'1a. Stedsspesifikk'!$D$86*0.000001*'1b. Kons. jord'!$E73*Stoff!O71*'1a. Stedsspesifikk'!$D$88/'1a. Stedsspesifikk'!$C$139</f>
        <v>0</v>
      </c>
      <c r="O73" s="283">
        <f>'1a. Stedsspesifikk'!$D$93*0.000001*'1b. Kons. jord'!$E73*'1a. Stedsspesifikk'!$D$95*'1a. Stedsspesifikk'!$D$97*'1a. Stedsspesifikk'!$D$99/'1a. Stedsspesifikk'!$C$139</f>
        <v>0</v>
      </c>
      <c r="P73" s="283" t="e">
        <f>IF(Stoff!D71="i.r.","",'Gass transport'!$R71*1000*'1a. Stedsspesifikk'!$D$105*'1a. Stedsspesifikk'!$D$107/'1a. Stedsspesifikk'!$C$139)</f>
        <v>#VALUE!</v>
      </c>
      <c r="Q73" s="283" t="e">
        <f>'Vann transport'!$E71*'1a. Stedsspesifikk'!$D$113*'1a. Stedsspesifikk'!$D$114/'1a. Stedsspesifikk'!$C$139</f>
        <v>#VALUE!</v>
      </c>
      <c r="R73" s="283" t="str">
        <f>IF('Opptak i organismer'!$H71="","",'Opptak i organismer'!$H71*'1a. Stedsspesifikk'!$D$120*'1a. Stedsspesifikk'!$D$122*'1a. Stedsspesifikk'!$D$121/'1a. Stedsspesifikk'!$C$139)</f>
        <v/>
      </c>
      <c r="S73" s="284" t="e">
        <f>'Opptak i organismer'!$M71*'1a. Stedsspesifikk'!$D$130*'1a. Stedsspesifikk'!$D$132*'1a. Stedsspesifikk'!$D$131/'1a. Stedsspesifikk'!$C$139</f>
        <v>#VALUE!</v>
      </c>
      <c r="T73" s="57"/>
      <c r="U73" s="57"/>
      <c r="V73" s="57"/>
      <c r="W73" s="57"/>
      <c r="X73" s="57"/>
      <c r="Y73" s="57"/>
      <c r="Z73" s="57"/>
      <c r="AA73" s="57"/>
      <c r="AB73" s="57"/>
      <c r="AC73" s="57"/>
      <c r="AD73" s="57"/>
      <c r="AE73" s="57"/>
      <c r="AF73" s="57"/>
      <c r="AG73" s="57"/>
      <c r="AH73" s="57"/>
      <c r="AI73" s="57"/>
    </row>
    <row r="74" spans="1:35" x14ac:dyDescent="0.2">
      <c r="A74" s="64" t="str">
        <f>IF('1b. Kons. jord'!C74&gt;0,"x","")</f>
        <v/>
      </c>
      <c r="B74" s="229" t="str">
        <f>IF(Stoff!$B72=0,"-",Stoff!$B72)</f>
        <v>PFOS</v>
      </c>
      <c r="C74" s="230">
        <f>IF(Stoff!K72&gt;0,Stoff!K72,"")</f>
        <v>1.86E-6</v>
      </c>
      <c r="D74" s="231" t="e">
        <f t="shared" si="3"/>
        <v>#VALUE!</v>
      </c>
      <c r="E74" s="283">
        <f>'1a. Stedsspesifikk'!$D$74*0.000001*'1b. Kons. jord'!$D74*'1a. Stedsspesifikk'!$D$76/'1a. Stedsspesifikk'!$C$139</f>
        <v>0</v>
      </c>
      <c r="F74" s="283">
        <f>'1a. Stedsspesifikk'!$D$86*0.000001*'1b. Kons. jord'!$D74*Stoff!O72*'1a. Stedsspesifikk'!$D$88/'1a. Stedsspesifikk'!$C$139</f>
        <v>0</v>
      </c>
      <c r="G74" s="283">
        <f>'1a. Stedsspesifikk'!$D$93*0.000001*'1b. Kons. jord'!$D74*'1a. Stedsspesifikk'!$D$95*'1a. Stedsspesifikk'!$D$97*'1a. Stedsspesifikk'!$D$99/'1a. Stedsspesifikk'!$C$139</f>
        <v>0</v>
      </c>
      <c r="H74" s="283" t="e">
        <f>IF(Stoff!D72="i.r.","",'Gass transport'!$P72*1000*'1a. Stedsspesifikk'!$D$105*'1a. Stedsspesifikk'!$D$107/'1a. Stedsspesifikk'!$C$139)</f>
        <v>#VALUE!</v>
      </c>
      <c r="I74" s="283" t="e">
        <f>'Vann transport'!$C72*'1a. Stedsspesifikk'!$D$113*'1a. Stedsspesifikk'!$D$114/'1a. Stedsspesifikk'!$C$139</f>
        <v>#VALUE!</v>
      </c>
      <c r="J74" s="283" t="str">
        <f>IF('Opptak i organismer'!$F72="","",'Opptak i organismer'!$F72*'1a. Stedsspesifikk'!$D$120*'1a. Stedsspesifikk'!$D$122*'1a. Stedsspesifikk'!$D$121/'1a. Stedsspesifikk'!$C$139)</f>
        <v/>
      </c>
      <c r="K74" s="284" t="e">
        <f>'Opptak i organismer'!$K72*'1a. Stedsspesifikk'!$D$130*'1a. Stedsspesifikk'!$D$132*'1a. Stedsspesifikk'!$D$131/'1a. Stedsspesifikk'!$C$139</f>
        <v>#VALUE!</v>
      </c>
      <c r="L74" s="219" t="e">
        <f t="shared" si="4"/>
        <v>#VALUE!</v>
      </c>
      <c r="M74" s="283">
        <f>'1a. Stedsspesifikk'!$D$74*0.000001*'1b. Kons. jord'!$E74*'1a. Stedsspesifikk'!$D$76/'1a. Stedsspesifikk'!$C$139</f>
        <v>0</v>
      </c>
      <c r="N74" s="283">
        <f>'1a. Stedsspesifikk'!$D$86*0.000001*'1b. Kons. jord'!$E74*Stoff!O72*'1a. Stedsspesifikk'!$D$88/'1a. Stedsspesifikk'!$C$139</f>
        <v>0</v>
      </c>
      <c r="O74" s="283">
        <f>'1a. Stedsspesifikk'!$D$93*0.000001*'1b. Kons. jord'!$E74*'1a. Stedsspesifikk'!$D$95*'1a. Stedsspesifikk'!$D$97*'1a. Stedsspesifikk'!$D$99/'1a. Stedsspesifikk'!$C$139</f>
        <v>0</v>
      </c>
      <c r="P74" s="283" t="e">
        <f>IF(Stoff!D72="i.r.","",'Gass transport'!$R72*1000*'1a. Stedsspesifikk'!$D$105*'1a. Stedsspesifikk'!$D$107/'1a. Stedsspesifikk'!$C$139)</f>
        <v>#VALUE!</v>
      </c>
      <c r="Q74" s="283" t="e">
        <f>'Vann transport'!$E72*'1a. Stedsspesifikk'!$D$113*'1a. Stedsspesifikk'!$D$114/'1a. Stedsspesifikk'!$C$139</f>
        <v>#VALUE!</v>
      </c>
      <c r="R74" s="283" t="str">
        <f>IF('Opptak i organismer'!$H72="","",'Opptak i organismer'!$H72*'1a. Stedsspesifikk'!$D$120*'1a. Stedsspesifikk'!$D$122*'1a. Stedsspesifikk'!$D$121/'1a. Stedsspesifikk'!$C$139)</f>
        <v/>
      </c>
      <c r="S74" s="284" t="e">
        <f>'Opptak i organismer'!$M72*'1a. Stedsspesifikk'!$D$130*'1a. Stedsspesifikk'!$D$132*'1a. Stedsspesifikk'!$D$131/'1a. Stedsspesifikk'!$C$139</f>
        <v>#VALUE!</v>
      </c>
      <c r="T74" s="57"/>
      <c r="U74" s="57"/>
      <c r="V74" s="57"/>
      <c r="W74" s="57"/>
      <c r="X74" s="57"/>
      <c r="Y74" s="57"/>
      <c r="Z74" s="57"/>
      <c r="AA74" s="57"/>
      <c r="AB74" s="57"/>
      <c r="AC74" s="57"/>
      <c r="AD74" s="57"/>
      <c r="AE74" s="57"/>
      <c r="AF74" s="57"/>
      <c r="AG74" s="57"/>
      <c r="AH74" s="57"/>
      <c r="AI74" s="57"/>
    </row>
    <row r="75" spans="1:35" x14ac:dyDescent="0.2">
      <c r="A75" s="64" t="str">
        <f>IF('1b. Kons. jord'!C75&gt;0,"x","")</f>
        <v/>
      </c>
      <c r="B75" s="229" t="str">
        <f>IF(Stoff!$B73=0,"-",Stoff!$B73)</f>
        <v>Nonylfenol</v>
      </c>
      <c r="C75" s="230">
        <f>IF(Stoff!K73&gt;0,Stoff!K73,"")</f>
        <v>0.05</v>
      </c>
      <c r="D75" s="231" t="e">
        <f t="shared" si="3"/>
        <v>#VALUE!</v>
      </c>
      <c r="E75" s="283">
        <f>'1a. Stedsspesifikk'!$D$74*0.000001*'1b. Kons. jord'!$D75*'1a. Stedsspesifikk'!$D$76/'1a. Stedsspesifikk'!$C$139</f>
        <v>0</v>
      </c>
      <c r="F75" s="283">
        <f>'1a. Stedsspesifikk'!$D$86*0.000001*'1b. Kons. jord'!$D75*Stoff!O73*'1a. Stedsspesifikk'!$D$88/'1a. Stedsspesifikk'!$C$139</f>
        <v>0</v>
      </c>
      <c r="G75" s="283">
        <f>'1a. Stedsspesifikk'!$D$93*0.000001*'1b. Kons. jord'!$D75*'1a. Stedsspesifikk'!$D$95*'1a. Stedsspesifikk'!$D$97*'1a. Stedsspesifikk'!$D$99/'1a. Stedsspesifikk'!$C$139</f>
        <v>0</v>
      </c>
      <c r="H75" s="283" t="e">
        <f>IF(Stoff!D73="i.r.","",'Gass transport'!$P73*1000*'1a. Stedsspesifikk'!$D$105*'1a. Stedsspesifikk'!$D$107/'1a. Stedsspesifikk'!$C$139)</f>
        <v>#VALUE!</v>
      </c>
      <c r="I75" s="283" t="e">
        <f>'Vann transport'!$C73*'1a. Stedsspesifikk'!$D$113*'1a. Stedsspesifikk'!$D$114/'1a. Stedsspesifikk'!$C$139</f>
        <v>#VALUE!</v>
      </c>
      <c r="J75" s="283" t="str">
        <f>IF('Opptak i organismer'!$F73="","",'Opptak i organismer'!$F73*'1a. Stedsspesifikk'!$D$120*'1a. Stedsspesifikk'!$D$122*'1a. Stedsspesifikk'!$D$121/'1a. Stedsspesifikk'!$C$139)</f>
        <v/>
      </c>
      <c r="K75" s="284" t="e">
        <f>'Opptak i organismer'!$K73*'1a. Stedsspesifikk'!$D$130*'1a. Stedsspesifikk'!$D$132*'1a. Stedsspesifikk'!$D$131/'1a. Stedsspesifikk'!$C$139</f>
        <v>#VALUE!</v>
      </c>
      <c r="L75" s="219" t="e">
        <f t="shared" si="4"/>
        <v>#VALUE!</v>
      </c>
      <c r="M75" s="283">
        <f>'1a. Stedsspesifikk'!$D$74*0.000001*'1b. Kons. jord'!$E75*'1a. Stedsspesifikk'!$D$76/'1a. Stedsspesifikk'!$C$139</f>
        <v>0</v>
      </c>
      <c r="N75" s="283">
        <f>'1a. Stedsspesifikk'!$D$86*0.000001*'1b. Kons. jord'!$E75*Stoff!O73*'1a. Stedsspesifikk'!$D$88/'1a. Stedsspesifikk'!$C$139</f>
        <v>0</v>
      </c>
      <c r="O75" s="283">
        <f>'1a. Stedsspesifikk'!$D$93*0.000001*'1b. Kons. jord'!$E75*'1a. Stedsspesifikk'!$D$95*'1a. Stedsspesifikk'!$D$97*'1a. Stedsspesifikk'!$D$99/'1a. Stedsspesifikk'!$C$139</f>
        <v>0</v>
      </c>
      <c r="P75" s="283" t="e">
        <f>IF(Stoff!D73="i.r.","",'Gass transport'!$R73*1000*'1a. Stedsspesifikk'!$D$105*'1a. Stedsspesifikk'!$D$107/'1a. Stedsspesifikk'!$C$139)</f>
        <v>#VALUE!</v>
      </c>
      <c r="Q75" s="283" t="e">
        <f>'Vann transport'!$E73*'1a. Stedsspesifikk'!$D$113*'1a. Stedsspesifikk'!$D$114/'1a. Stedsspesifikk'!$C$139</f>
        <v>#VALUE!</v>
      </c>
      <c r="R75" s="283" t="str">
        <f>IF('Opptak i organismer'!$H73="","",'Opptak i organismer'!$H73*'1a. Stedsspesifikk'!$D$120*'1a. Stedsspesifikk'!$D$122*'1a. Stedsspesifikk'!$D$121/'1a. Stedsspesifikk'!$C$139)</f>
        <v/>
      </c>
      <c r="S75" s="284" t="e">
        <f>'Opptak i organismer'!$M73*'1a. Stedsspesifikk'!$D$130*'1a. Stedsspesifikk'!$D$132*'1a. Stedsspesifikk'!$D$131/'1a. Stedsspesifikk'!$C$139</f>
        <v>#VALUE!</v>
      </c>
      <c r="T75" s="57"/>
      <c r="U75" s="57"/>
      <c r="V75" s="57"/>
      <c r="W75" s="57"/>
      <c r="X75" s="57"/>
      <c r="Y75" s="57"/>
      <c r="Z75" s="57"/>
      <c r="AA75" s="57"/>
      <c r="AB75" s="57"/>
      <c r="AC75" s="57"/>
      <c r="AD75" s="57"/>
      <c r="AE75" s="57"/>
      <c r="AF75" s="57"/>
      <c r="AG75" s="57"/>
      <c r="AH75" s="57"/>
      <c r="AI75" s="57"/>
    </row>
    <row r="76" spans="1:35" x14ac:dyDescent="0.2">
      <c r="A76" s="64" t="str">
        <f>IF('1b. Kons. jord'!C76&gt;0,"x","")</f>
        <v/>
      </c>
      <c r="B76" s="229" t="str">
        <f>IF(Stoff!$B74=0,"-",Stoff!$B74)</f>
        <v>Nonylfenoletoksilat</v>
      </c>
      <c r="C76" s="230">
        <f>IF(Stoff!K74&gt;0,Stoff!K74,"")</f>
        <v>0.05</v>
      </c>
      <c r="D76" s="231" t="e">
        <f t="shared" si="3"/>
        <v>#VALUE!</v>
      </c>
      <c r="E76" s="283">
        <f>'1a. Stedsspesifikk'!$D$74*0.000001*'1b. Kons. jord'!$D76*'1a. Stedsspesifikk'!$D$76/'1a. Stedsspesifikk'!$C$139</f>
        <v>0</v>
      </c>
      <c r="F76" s="283">
        <f>'1a. Stedsspesifikk'!$D$86*0.000001*'1b. Kons. jord'!$D76*Stoff!O74*'1a. Stedsspesifikk'!$D$88/'1a. Stedsspesifikk'!$C$139</f>
        <v>0</v>
      </c>
      <c r="G76" s="283">
        <f>'1a. Stedsspesifikk'!$D$93*0.000001*'1b. Kons. jord'!$D76*'1a. Stedsspesifikk'!$D$95*'1a. Stedsspesifikk'!$D$97*'1a. Stedsspesifikk'!$D$99/'1a. Stedsspesifikk'!$C$139</f>
        <v>0</v>
      </c>
      <c r="H76" s="283" t="e">
        <f>IF(Stoff!D74="i.r.","",'Gass transport'!$P74*1000*'1a. Stedsspesifikk'!$D$105*'1a. Stedsspesifikk'!$D$107/'1a. Stedsspesifikk'!$C$139)</f>
        <v>#VALUE!</v>
      </c>
      <c r="I76" s="283" t="e">
        <f>'Vann transport'!$C74*'1a. Stedsspesifikk'!$D$113*'1a. Stedsspesifikk'!$D$114/'1a. Stedsspesifikk'!$C$139</f>
        <v>#VALUE!</v>
      </c>
      <c r="J76" s="283" t="str">
        <f>IF('Opptak i organismer'!$F74="","",'Opptak i organismer'!$F74*'1a. Stedsspesifikk'!$D$120*'1a. Stedsspesifikk'!$D$122*'1a. Stedsspesifikk'!$D$121/'1a. Stedsspesifikk'!$C$139)</f>
        <v/>
      </c>
      <c r="K76" s="284" t="e">
        <f>'Opptak i organismer'!$K74*'1a. Stedsspesifikk'!$D$130*'1a. Stedsspesifikk'!$D$132*'1a. Stedsspesifikk'!$D$131/'1a. Stedsspesifikk'!$C$139</f>
        <v>#VALUE!</v>
      </c>
      <c r="L76" s="219" t="e">
        <f t="shared" si="4"/>
        <v>#VALUE!</v>
      </c>
      <c r="M76" s="283">
        <f>'1a. Stedsspesifikk'!$D$74*0.000001*'1b. Kons. jord'!$E76*'1a. Stedsspesifikk'!$D$76/'1a. Stedsspesifikk'!$C$139</f>
        <v>0</v>
      </c>
      <c r="N76" s="283">
        <f>'1a. Stedsspesifikk'!$D$86*0.000001*'1b. Kons. jord'!$E76*Stoff!O74*'1a. Stedsspesifikk'!$D$88/'1a. Stedsspesifikk'!$C$139</f>
        <v>0</v>
      </c>
      <c r="O76" s="283">
        <f>'1a. Stedsspesifikk'!$D$93*0.000001*'1b. Kons. jord'!$E76*'1a. Stedsspesifikk'!$D$95*'1a. Stedsspesifikk'!$D$97*'1a. Stedsspesifikk'!$D$99/'1a. Stedsspesifikk'!$C$139</f>
        <v>0</v>
      </c>
      <c r="P76" s="283" t="e">
        <f>IF(Stoff!D74="i.r.","",'Gass transport'!$R74*1000*'1a. Stedsspesifikk'!$D$105*'1a. Stedsspesifikk'!$D$107/'1a. Stedsspesifikk'!$C$139)</f>
        <v>#VALUE!</v>
      </c>
      <c r="Q76" s="283" t="e">
        <f>'Vann transport'!$E74*'1a. Stedsspesifikk'!$D$113*'1a. Stedsspesifikk'!$D$114/'1a. Stedsspesifikk'!$C$139</f>
        <v>#VALUE!</v>
      </c>
      <c r="R76" s="283" t="str">
        <f>IF('Opptak i organismer'!$H74="","",'Opptak i organismer'!$H74*'1a. Stedsspesifikk'!$D$120*'1a. Stedsspesifikk'!$D$122*'1a. Stedsspesifikk'!$D$121/'1a. Stedsspesifikk'!$C$139)</f>
        <v/>
      </c>
      <c r="S76" s="284" t="e">
        <f>'Opptak i organismer'!$M74*'1a. Stedsspesifikk'!$D$130*'1a. Stedsspesifikk'!$D$132*'1a. Stedsspesifikk'!$D$131/'1a. Stedsspesifikk'!$C$139</f>
        <v>#VALUE!</v>
      </c>
      <c r="T76" s="57"/>
      <c r="U76" s="57"/>
      <c r="V76" s="57"/>
      <c r="W76" s="57"/>
      <c r="X76" s="57"/>
      <c r="Y76" s="57"/>
      <c r="Z76" s="57"/>
      <c r="AA76" s="57"/>
      <c r="AB76" s="57"/>
      <c r="AC76" s="57"/>
      <c r="AD76" s="57"/>
      <c r="AE76" s="57"/>
      <c r="AF76" s="57"/>
      <c r="AG76" s="57"/>
      <c r="AH76" s="57"/>
      <c r="AI76" s="57"/>
    </row>
    <row r="77" spans="1:35" x14ac:dyDescent="0.2">
      <c r="A77" s="64" t="str">
        <f>IF('1b. Kons. jord'!C77&gt;0,"x","")</f>
        <v/>
      </c>
      <c r="B77" s="229" t="str">
        <f>IF(Stoff!$B75=0,"-",Stoff!$B75)</f>
        <v>Oktylfenol</v>
      </c>
      <c r="C77" s="230">
        <f>IF(Stoff!K75&gt;0,Stoff!K75,"")</f>
        <v>6.7000000000000004E-8</v>
      </c>
      <c r="D77" s="231" t="e">
        <f t="shared" si="3"/>
        <v>#VALUE!</v>
      </c>
      <c r="E77" s="283">
        <f>'1a. Stedsspesifikk'!$D$74*0.000001*'1b. Kons. jord'!$D77*'1a. Stedsspesifikk'!$D$76/'1a. Stedsspesifikk'!$C$139</f>
        <v>0</v>
      </c>
      <c r="F77" s="283">
        <f>'1a. Stedsspesifikk'!$D$86*0.000001*'1b. Kons. jord'!$D77*Stoff!O75*'1a. Stedsspesifikk'!$D$88/'1a. Stedsspesifikk'!$C$139</f>
        <v>0</v>
      </c>
      <c r="G77" s="283">
        <f>'1a. Stedsspesifikk'!$D$93*0.000001*'1b. Kons. jord'!$D77*'1a. Stedsspesifikk'!$D$95*'1a. Stedsspesifikk'!$D$97*'1a. Stedsspesifikk'!$D$99/'1a. Stedsspesifikk'!$C$139</f>
        <v>0</v>
      </c>
      <c r="H77" s="283" t="e">
        <f>IF(Stoff!D75="i.r.","",'Gass transport'!$P75*1000*'1a. Stedsspesifikk'!$D$105*'1a. Stedsspesifikk'!$D$107/'1a. Stedsspesifikk'!$C$139)</f>
        <v>#VALUE!</v>
      </c>
      <c r="I77" s="283" t="e">
        <f>'Vann transport'!$C75*'1a. Stedsspesifikk'!$D$113*'1a. Stedsspesifikk'!$D$114/'1a. Stedsspesifikk'!$C$139</f>
        <v>#VALUE!</v>
      </c>
      <c r="J77" s="283" t="str">
        <f>IF('Opptak i organismer'!$F75="","",'Opptak i organismer'!$F75*'1a. Stedsspesifikk'!$D$120*'1a. Stedsspesifikk'!$D$122*'1a. Stedsspesifikk'!$D$121/'1a. Stedsspesifikk'!$C$139)</f>
        <v/>
      </c>
      <c r="K77" s="284" t="e">
        <f>'Opptak i organismer'!$K75*'1a. Stedsspesifikk'!$D$130*'1a. Stedsspesifikk'!$D$132*'1a. Stedsspesifikk'!$D$131/'1a. Stedsspesifikk'!$C$139</f>
        <v>#VALUE!</v>
      </c>
      <c r="L77" s="219" t="e">
        <f t="shared" si="4"/>
        <v>#VALUE!</v>
      </c>
      <c r="M77" s="283">
        <f>'1a. Stedsspesifikk'!$D$74*0.000001*'1b. Kons. jord'!$E77*'1a. Stedsspesifikk'!$D$76/'1a. Stedsspesifikk'!$C$139</f>
        <v>0</v>
      </c>
      <c r="N77" s="283">
        <f>'1a. Stedsspesifikk'!$D$86*0.000001*'1b. Kons. jord'!$E77*Stoff!O75*'1a. Stedsspesifikk'!$D$88/'1a. Stedsspesifikk'!$C$139</f>
        <v>0</v>
      </c>
      <c r="O77" s="283">
        <f>'1a. Stedsspesifikk'!$D$93*0.000001*'1b. Kons. jord'!$E77*'1a. Stedsspesifikk'!$D$95*'1a. Stedsspesifikk'!$D$97*'1a. Stedsspesifikk'!$D$99/'1a. Stedsspesifikk'!$C$139</f>
        <v>0</v>
      </c>
      <c r="P77" s="283" t="e">
        <f>IF(Stoff!D75="i.r.","",'Gass transport'!$R75*1000*'1a. Stedsspesifikk'!$D$105*'1a. Stedsspesifikk'!$D$107/'1a. Stedsspesifikk'!$C$139)</f>
        <v>#VALUE!</v>
      </c>
      <c r="Q77" s="283" t="e">
        <f>'Vann transport'!$E75*'1a. Stedsspesifikk'!$D$113*'1a. Stedsspesifikk'!$D$114/'1a. Stedsspesifikk'!$C$139</f>
        <v>#VALUE!</v>
      </c>
      <c r="R77" s="283" t="str">
        <f>IF('Opptak i organismer'!$H75="","",'Opptak i organismer'!$H75*'1a. Stedsspesifikk'!$D$120*'1a. Stedsspesifikk'!$D$122*'1a. Stedsspesifikk'!$D$121/'1a. Stedsspesifikk'!$C$139)</f>
        <v/>
      </c>
      <c r="S77" s="284" t="e">
        <f>'Opptak i organismer'!$M75*'1a. Stedsspesifikk'!$D$130*'1a. Stedsspesifikk'!$D$132*'1a. Stedsspesifikk'!$D$131/'1a. Stedsspesifikk'!$C$139</f>
        <v>#VALUE!</v>
      </c>
      <c r="T77" s="57"/>
      <c r="U77" s="57"/>
      <c r="V77" s="57"/>
      <c r="W77" s="57"/>
      <c r="X77" s="57"/>
      <c r="Y77" s="57"/>
      <c r="Z77" s="57"/>
      <c r="AA77" s="57"/>
      <c r="AB77" s="57"/>
      <c r="AC77" s="57"/>
      <c r="AD77" s="57"/>
      <c r="AE77" s="57"/>
      <c r="AF77" s="57"/>
      <c r="AG77" s="57"/>
      <c r="AH77" s="57"/>
      <c r="AI77" s="57"/>
    </row>
    <row r="78" spans="1:35" x14ac:dyDescent="0.2">
      <c r="A78" s="64" t="str">
        <f>IF('1b. Kons. jord'!C78&gt;0,"x","")</f>
        <v/>
      </c>
      <c r="B78" s="229" t="str">
        <f>IF(Stoff!$B76=0,"-",Stoff!$B76)</f>
        <v>Oktylfenoletoksilat</v>
      </c>
      <c r="C78" s="230">
        <f>IF(Stoff!K76&gt;0,Stoff!K76,"")</f>
        <v>6.7000000000000004E-8</v>
      </c>
      <c r="D78" s="231" t="e">
        <f t="shared" si="3"/>
        <v>#VALUE!</v>
      </c>
      <c r="E78" s="283">
        <f>'1a. Stedsspesifikk'!$D$74*0.000001*'1b. Kons. jord'!$D78*'1a. Stedsspesifikk'!$D$76/'1a. Stedsspesifikk'!$C$139</f>
        <v>0</v>
      </c>
      <c r="F78" s="283">
        <f>'1a. Stedsspesifikk'!$D$86*0.000001*'1b. Kons. jord'!$D78*Stoff!O76*'1a. Stedsspesifikk'!$D$88/'1a. Stedsspesifikk'!$C$139</f>
        <v>0</v>
      </c>
      <c r="G78" s="283">
        <f>'1a. Stedsspesifikk'!$D$93*0.000001*'1b. Kons. jord'!$D78*'1a. Stedsspesifikk'!$D$95*'1a. Stedsspesifikk'!$D$97*'1a. Stedsspesifikk'!$D$99/'1a. Stedsspesifikk'!$C$139</f>
        <v>0</v>
      </c>
      <c r="H78" s="283" t="e">
        <f>IF(Stoff!D76="i.r.","",'Gass transport'!$P76*1000*'1a. Stedsspesifikk'!$D$105*'1a. Stedsspesifikk'!$D$107/'1a. Stedsspesifikk'!$C$139)</f>
        <v>#VALUE!</v>
      </c>
      <c r="I78" s="283" t="e">
        <f>'Vann transport'!$C76*'1a. Stedsspesifikk'!$D$113*'1a. Stedsspesifikk'!$D$114/'1a. Stedsspesifikk'!$C$139</f>
        <v>#VALUE!</v>
      </c>
      <c r="J78" s="283" t="str">
        <f>IF('Opptak i organismer'!$F76="","",'Opptak i organismer'!$F76*'1a. Stedsspesifikk'!$D$120*'1a. Stedsspesifikk'!$D$122*'1a. Stedsspesifikk'!$D$121/'1a. Stedsspesifikk'!$C$139)</f>
        <v/>
      </c>
      <c r="K78" s="284" t="e">
        <f>'Opptak i organismer'!$K76*'1a. Stedsspesifikk'!$D$130*'1a. Stedsspesifikk'!$D$132*'1a. Stedsspesifikk'!$D$131/'1a. Stedsspesifikk'!$C$139</f>
        <v>#VALUE!</v>
      </c>
      <c r="L78" s="219" t="e">
        <f t="shared" si="4"/>
        <v>#VALUE!</v>
      </c>
      <c r="M78" s="283">
        <f>'1a. Stedsspesifikk'!$D$74*0.000001*'1b. Kons. jord'!$E78*'1a. Stedsspesifikk'!$D$76/'1a. Stedsspesifikk'!$C$139</f>
        <v>0</v>
      </c>
      <c r="N78" s="283">
        <f>'1a. Stedsspesifikk'!$D$86*0.000001*'1b. Kons. jord'!$E78*Stoff!O76*'1a. Stedsspesifikk'!$D$88/'1a. Stedsspesifikk'!$C$139</f>
        <v>0</v>
      </c>
      <c r="O78" s="283">
        <f>'1a. Stedsspesifikk'!$D$93*0.000001*'1b. Kons. jord'!$E78*'1a. Stedsspesifikk'!$D$95*'1a. Stedsspesifikk'!$D$97*'1a. Stedsspesifikk'!$D$99/'1a. Stedsspesifikk'!$C$139</f>
        <v>0</v>
      </c>
      <c r="P78" s="283" t="e">
        <f>IF(Stoff!D76="i.r.","",'Gass transport'!$R76*1000*'1a. Stedsspesifikk'!$D$105*'1a. Stedsspesifikk'!$D$107/'1a. Stedsspesifikk'!$C$139)</f>
        <v>#VALUE!</v>
      </c>
      <c r="Q78" s="283" t="e">
        <f>'Vann transport'!$E76*'1a. Stedsspesifikk'!$D$113*'1a. Stedsspesifikk'!$D$114/'1a. Stedsspesifikk'!$C$139</f>
        <v>#VALUE!</v>
      </c>
      <c r="R78" s="283" t="str">
        <f>IF('Opptak i organismer'!$H76="","",'Opptak i organismer'!$H76*'1a. Stedsspesifikk'!$D$120*'1a. Stedsspesifikk'!$D$122*'1a. Stedsspesifikk'!$D$121/'1a. Stedsspesifikk'!$C$139)</f>
        <v/>
      </c>
      <c r="S78" s="284" t="e">
        <f>'Opptak i organismer'!$M76*'1a. Stedsspesifikk'!$D$130*'1a. Stedsspesifikk'!$D$132*'1a. Stedsspesifikk'!$D$131/'1a. Stedsspesifikk'!$C$139</f>
        <v>#VALUE!</v>
      </c>
      <c r="T78" s="57"/>
      <c r="U78" s="57"/>
      <c r="V78" s="57"/>
      <c r="W78" s="57"/>
      <c r="X78" s="57"/>
      <c r="Y78" s="57"/>
      <c r="Z78" s="57"/>
      <c r="AA78" s="57"/>
      <c r="AB78" s="57"/>
      <c r="AC78" s="57"/>
      <c r="AD78" s="57"/>
      <c r="AE78" s="57"/>
      <c r="AF78" s="57"/>
      <c r="AG78" s="57"/>
      <c r="AH78" s="57"/>
      <c r="AI78" s="57"/>
    </row>
    <row r="79" spans="1:35" x14ac:dyDescent="0.2">
      <c r="A79" s="64" t="str">
        <f>IF('1b. Kons. jord'!C79&gt;0,"x","")</f>
        <v/>
      </c>
      <c r="B79" s="229" t="str">
        <f>IF(Stoff!$B77=0,"-",Stoff!$B77)</f>
        <v>TBT-oksid</v>
      </c>
      <c r="C79" s="230">
        <f>IF(Stoff!K77&gt;0,Stoff!K77,"")</f>
        <v>2.5000000000000001E-4</v>
      </c>
      <c r="D79" s="231" t="e">
        <f t="shared" si="3"/>
        <v>#VALUE!</v>
      </c>
      <c r="E79" s="283">
        <f>'1a. Stedsspesifikk'!$D$74*0.000001*'1b. Kons. jord'!$D79*'1a. Stedsspesifikk'!$D$76/'1a. Stedsspesifikk'!$C$139</f>
        <v>0</v>
      </c>
      <c r="F79" s="283">
        <f>'1a. Stedsspesifikk'!$D$86*0.000001*'1b. Kons. jord'!$D79*Stoff!O77*'1a. Stedsspesifikk'!$D$88/'1a. Stedsspesifikk'!$C$139</f>
        <v>0</v>
      </c>
      <c r="G79" s="283">
        <f>'1a. Stedsspesifikk'!$D$93*0.000001*'1b. Kons. jord'!$D79*'1a. Stedsspesifikk'!$D$95*'1a. Stedsspesifikk'!$D$97*'1a. Stedsspesifikk'!$D$99/'1a. Stedsspesifikk'!$C$139</f>
        <v>0</v>
      </c>
      <c r="H79" s="283" t="e">
        <f>IF(Stoff!D77="i.r.","",'Gass transport'!$P77*1000*'1a. Stedsspesifikk'!$D$105*'1a. Stedsspesifikk'!$D$107/'1a. Stedsspesifikk'!$C$139)</f>
        <v>#VALUE!</v>
      </c>
      <c r="I79" s="283" t="e">
        <f>'Vann transport'!$C77*'1a. Stedsspesifikk'!$D$113*'1a. Stedsspesifikk'!$D$114/'1a. Stedsspesifikk'!$C$139</f>
        <v>#VALUE!</v>
      </c>
      <c r="J79" s="283" t="str">
        <f>IF('Opptak i organismer'!$F77="","",'Opptak i organismer'!$F77*'1a. Stedsspesifikk'!$D$120*'1a. Stedsspesifikk'!$D$122*'1a. Stedsspesifikk'!$D$121/'1a. Stedsspesifikk'!$C$139)</f>
        <v/>
      </c>
      <c r="K79" s="284" t="e">
        <f>'Opptak i organismer'!$K77*'1a. Stedsspesifikk'!$D$130*'1a. Stedsspesifikk'!$D$132*'1a. Stedsspesifikk'!$D$131/'1a. Stedsspesifikk'!$C$139</f>
        <v>#VALUE!</v>
      </c>
      <c r="L79" s="219" t="e">
        <f t="shared" si="4"/>
        <v>#VALUE!</v>
      </c>
      <c r="M79" s="283">
        <f>'1a. Stedsspesifikk'!$D$74*0.000001*'1b. Kons. jord'!$E79*'1a. Stedsspesifikk'!$D$76/'1a. Stedsspesifikk'!$C$139</f>
        <v>0</v>
      </c>
      <c r="N79" s="283">
        <f>'1a. Stedsspesifikk'!$D$86*0.000001*'1b. Kons. jord'!$E79*Stoff!O77*'1a. Stedsspesifikk'!$D$88/'1a. Stedsspesifikk'!$C$139</f>
        <v>0</v>
      </c>
      <c r="O79" s="283">
        <f>'1a. Stedsspesifikk'!$D$93*0.000001*'1b. Kons. jord'!$E79*'1a. Stedsspesifikk'!$D$95*'1a. Stedsspesifikk'!$D$97*'1a. Stedsspesifikk'!$D$99/'1a. Stedsspesifikk'!$C$139</f>
        <v>0</v>
      </c>
      <c r="P79" s="283" t="e">
        <f>IF(Stoff!D77="i.r.","",'Gass transport'!$R77*1000*'1a. Stedsspesifikk'!$D$105*'1a. Stedsspesifikk'!$D$107/'1a. Stedsspesifikk'!$C$139)</f>
        <v>#VALUE!</v>
      </c>
      <c r="Q79" s="283" t="e">
        <f>'Vann transport'!$E77*'1a. Stedsspesifikk'!$D$113*'1a. Stedsspesifikk'!$D$114/'1a. Stedsspesifikk'!$C$139</f>
        <v>#VALUE!</v>
      </c>
      <c r="R79" s="283" t="str">
        <f>IF('Opptak i organismer'!$H77="","",'Opptak i organismer'!$H77*'1a. Stedsspesifikk'!$D$120*'1a. Stedsspesifikk'!$D$122*'1a. Stedsspesifikk'!$D$121/'1a. Stedsspesifikk'!$C$139)</f>
        <v/>
      </c>
      <c r="S79" s="284" t="e">
        <f>'Opptak i organismer'!$M77*'1a. Stedsspesifikk'!$D$130*'1a. Stedsspesifikk'!$D$132*'1a. Stedsspesifikk'!$D$131/'1a. Stedsspesifikk'!$C$139</f>
        <v>#VALUE!</v>
      </c>
      <c r="T79" s="57"/>
      <c r="U79" s="57"/>
      <c r="V79" s="57"/>
      <c r="W79" s="57"/>
      <c r="X79" s="57"/>
      <c r="Y79" s="57"/>
      <c r="Z79" s="57"/>
      <c r="AA79" s="57"/>
      <c r="AB79" s="57"/>
      <c r="AC79" s="57"/>
      <c r="AD79" s="57"/>
      <c r="AE79" s="57"/>
      <c r="AF79" s="57"/>
      <c r="AG79" s="57"/>
      <c r="AH79" s="57"/>
      <c r="AI79" s="57"/>
    </row>
    <row r="80" spans="1:35" x14ac:dyDescent="0.2">
      <c r="A80" s="64" t="str">
        <f>IF('1b. Kons. jord'!C80&gt;0,"x","")</f>
        <v/>
      </c>
      <c r="B80" s="229" t="str">
        <f>IF(Stoff!$B78=0,"-",Stoff!$B78)</f>
        <v>Trifenyltinnklorid</v>
      </c>
      <c r="C80" s="230">
        <f>IF(Stoff!K78&gt;0,Stoff!K78,"")</f>
        <v>2.5000000000000001E-4</v>
      </c>
      <c r="D80" s="231" t="e">
        <f t="shared" si="3"/>
        <v>#VALUE!</v>
      </c>
      <c r="E80" s="283">
        <f>'1a. Stedsspesifikk'!$D$74*0.000001*'1b. Kons. jord'!$D80*'1a. Stedsspesifikk'!$D$76/'1a. Stedsspesifikk'!$C$139</f>
        <v>0</v>
      </c>
      <c r="F80" s="283">
        <f>'1a. Stedsspesifikk'!$D$86*0.000001*'1b. Kons. jord'!$D80*Stoff!O78*'1a. Stedsspesifikk'!$D$88/'1a. Stedsspesifikk'!$C$139</f>
        <v>0</v>
      </c>
      <c r="G80" s="283">
        <f>'1a. Stedsspesifikk'!$D$93*0.000001*'1b. Kons. jord'!$D80*'1a. Stedsspesifikk'!$D$95*'1a. Stedsspesifikk'!$D$97*'1a. Stedsspesifikk'!$D$99/'1a. Stedsspesifikk'!$C$139</f>
        <v>0</v>
      </c>
      <c r="H80" s="283" t="e">
        <f>IF(Stoff!D78="i.r.","",'Gass transport'!$P78*1000*'1a. Stedsspesifikk'!$D$105*'1a. Stedsspesifikk'!$D$107/'1a. Stedsspesifikk'!$C$139)</f>
        <v>#VALUE!</v>
      </c>
      <c r="I80" s="283" t="e">
        <f>'Vann transport'!$C78*'1a. Stedsspesifikk'!$D$113*'1a. Stedsspesifikk'!$D$114/'1a. Stedsspesifikk'!$C$139</f>
        <v>#VALUE!</v>
      </c>
      <c r="J80" s="283" t="str">
        <f>IF('Opptak i organismer'!$F78="","",'Opptak i organismer'!$F78*'1a. Stedsspesifikk'!$D$120*'1a. Stedsspesifikk'!$D$122*'1a. Stedsspesifikk'!$D$121/'1a. Stedsspesifikk'!$C$139)</f>
        <v/>
      </c>
      <c r="K80" s="284" t="e">
        <f>'Opptak i organismer'!$K78*'1a. Stedsspesifikk'!$D$130*'1a. Stedsspesifikk'!$D$132*'1a. Stedsspesifikk'!$D$131/'1a. Stedsspesifikk'!$C$139</f>
        <v>#VALUE!</v>
      </c>
      <c r="L80" s="219" t="e">
        <f t="shared" si="4"/>
        <v>#VALUE!</v>
      </c>
      <c r="M80" s="283">
        <f>'1a. Stedsspesifikk'!$D$74*0.000001*'1b. Kons. jord'!$E80*'1a. Stedsspesifikk'!$D$76/'1a. Stedsspesifikk'!$C$139</f>
        <v>0</v>
      </c>
      <c r="N80" s="283">
        <f>'1a. Stedsspesifikk'!$D$86*0.000001*'1b. Kons. jord'!$E80*Stoff!O78*'1a. Stedsspesifikk'!$D$88/'1a. Stedsspesifikk'!$C$139</f>
        <v>0</v>
      </c>
      <c r="O80" s="283">
        <f>'1a. Stedsspesifikk'!$D$93*0.000001*'1b. Kons. jord'!$E80*'1a. Stedsspesifikk'!$D$95*'1a. Stedsspesifikk'!$D$97*'1a. Stedsspesifikk'!$D$99/'1a. Stedsspesifikk'!$C$139</f>
        <v>0</v>
      </c>
      <c r="P80" s="283" t="e">
        <f>IF(Stoff!D78="i.r.","",'Gass transport'!$R78*1000*'1a. Stedsspesifikk'!$D$105*'1a. Stedsspesifikk'!$D$107/'1a. Stedsspesifikk'!$C$139)</f>
        <v>#VALUE!</v>
      </c>
      <c r="Q80" s="283" t="e">
        <f>'Vann transport'!$E78*'1a. Stedsspesifikk'!$D$113*'1a. Stedsspesifikk'!$D$114/'1a. Stedsspesifikk'!$C$139</f>
        <v>#VALUE!</v>
      </c>
      <c r="R80" s="283" t="str">
        <f>IF('Opptak i organismer'!$H78="","",'Opptak i organismer'!$H78*'1a. Stedsspesifikk'!$D$120*'1a. Stedsspesifikk'!$D$122*'1a. Stedsspesifikk'!$D$121/'1a. Stedsspesifikk'!$C$139)</f>
        <v/>
      </c>
      <c r="S80" s="284" t="e">
        <f>'Opptak i organismer'!$M78*'1a. Stedsspesifikk'!$D$130*'1a. Stedsspesifikk'!$D$132*'1a. Stedsspesifikk'!$D$131/'1a. Stedsspesifikk'!$C$139</f>
        <v>#VALUE!</v>
      </c>
      <c r="T80" s="57"/>
      <c r="U80" s="57"/>
      <c r="V80" s="57"/>
      <c r="W80" s="57"/>
      <c r="X80" s="57"/>
      <c r="Y80" s="57"/>
      <c r="Z80" s="57"/>
      <c r="AA80" s="57"/>
      <c r="AB80" s="57"/>
      <c r="AC80" s="57"/>
      <c r="AD80" s="57"/>
      <c r="AE80" s="57"/>
      <c r="AF80" s="57"/>
      <c r="AG80" s="57"/>
      <c r="AH80" s="57"/>
      <c r="AI80" s="57"/>
    </row>
    <row r="81" spans="1:35" x14ac:dyDescent="0.2">
      <c r="A81" s="64" t="str">
        <f>IF('1b. Kons. jord'!C81&gt;0,"x","")</f>
        <v/>
      </c>
      <c r="B81" s="229" t="str">
        <f>IF(Stoff!$B79=0,"-",Stoff!$B79)</f>
        <v>Di(2-etylheksyl)ftalat</v>
      </c>
      <c r="C81" s="230">
        <f>IF(Stoff!K79&gt;0,Stoff!K79,"")</f>
        <v>4.8000000000000001E-2</v>
      </c>
      <c r="D81" s="231" t="e">
        <f t="shared" si="3"/>
        <v>#VALUE!</v>
      </c>
      <c r="E81" s="283">
        <f>'1a. Stedsspesifikk'!$D$74*0.000001*'1b. Kons. jord'!$D81*'1a. Stedsspesifikk'!$D$76/'1a. Stedsspesifikk'!$C$139</f>
        <v>0</v>
      </c>
      <c r="F81" s="283">
        <f>'1a. Stedsspesifikk'!$D$86*0.000001*'1b. Kons. jord'!$D81*Stoff!O79*'1a. Stedsspesifikk'!$D$88/'1a. Stedsspesifikk'!$C$139</f>
        <v>0</v>
      </c>
      <c r="G81" s="283">
        <f>'1a. Stedsspesifikk'!$D$93*0.000001*'1b. Kons. jord'!$D81*'1a. Stedsspesifikk'!$D$95*'1a. Stedsspesifikk'!$D$97*'1a. Stedsspesifikk'!$D$99/'1a. Stedsspesifikk'!$C$139</f>
        <v>0</v>
      </c>
      <c r="H81" s="283" t="e">
        <f>IF(Stoff!D79="i.r.","",'Gass transport'!$P79*1000*'1a. Stedsspesifikk'!$D$105*'1a. Stedsspesifikk'!$D$107/'1a. Stedsspesifikk'!$C$139)</f>
        <v>#VALUE!</v>
      </c>
      <c r="I81" s="283" t="e">
        <f>'Vann transport'!$C79*'1a. Stedsspesifikk'!$D$113*'1a. Stedsspesifikk'!$D$114/'1a. Stedsspesifikk'!$C$139</f>
        <v>#VALUE!</v>
      </c>
      <c r="J81" s="283" t="str">
        <f>IF('Opptak i organismer'!$F79="","",'Opptak i organismer'!$F79*'1a. Stedsspesifikk'!$D$120*'1a. Stedsspesifikk'!$D$122*'1a. Stedsspesifikk'!$D$121/'1a. Stedsspesifikk'!$C$139)</f>
        <v/>
      </c>
      <c r="K81" s="284" t="e">
        <f>'Opptak i organismer'!$K79*'1a. Stedsspesifikk'!$D$130*'1a. Stedsspesifikk'!$D$132*'1a. Stedsspesifikk'!$D$131/'1a. Stedsspesifikk'!$C$139</f>
        <v>#VALUE!</v>
      </c>
      <c r="L81" s="219" t="e">
        <f t="shared" si="4"/>
        <v>#VALUE!</v>
      </c>
      <c r="M81" s="283">
        <f>'1a. Stedsspesifikk'!$D$74*0.000001*'1b. Kons. jord'!$E81*'1a. Stedsspesifikk'!$D$76/'1a. Stedsspesifikk'!$C$139</f>
        <v>0</v>
      </c>
      <c r="N81" s="283">
        <f>'1a. Stedsspesifikk'!$D$86*0.000001*'1b. Kons. jord'!$E81*Stoff!O79*'1a. Stedsspesifikk'!$D$88/'1a. Stedsspesifikk'!$C$139</f>
        <v>0</v>
      </c>
      <c r="O81" s="283">
        <f>'1a. Stedsspesifikk'!$D$93*0.000001*'1b. Kons. jord'!$E81*'1a. Stedsspesifikk'!$D$95*'1a. Stedsspesifikk'!$D$97*'1a. Stedsspesifikk'!$D$99/'1a. Stedsspesifikk'!$C$139</f>
        <v>0</v>
      </c>
      <c r="P81" s="283" t="e">
        <f>IF(Stoff!D79="i.r.","",'Gass transport'!$R79*1000*'1a. Stedsspesifikk'!$D$105*'1a. Stedsspesifikk'!$D$107/'1a. Stedsspesifikk'!$C$139)</f>
        <v>#VALUE!</v>
      </c>
      <c r="Q81" s="283" t="e">
        <f>'Vann transport'!$E79*'1a. Stedsspesifikk'!$D$113*'1a. Stedsspesifikk'!$D$114/'1a. Stedsspesifikk'!$C$139</f>
        <v>#VALUE!</v>
      </c>
      <c r="R81" s="283" t="str">
        <f>IF('Opptak i organismer'!$H79="","",'Opptak i organismer'!$H79*'1a. Stedsspesifikk'!$D$120*'1a. Stedsspesifikk'!$D$122*'1a. Stedsspesifikk'!$D$121/'1a. Stedsspesifikk'!$C$139)</f>
        <v/>
      </c>
      <c r="S81" s="284" t="e">
        <f>'Opptak i organismer'!$M79*'1a. Stedsspesifikk'!$D$130*'1a. Stedsspesifikk'!$D$132*'1a. Stedsspesifikk'!$D$131/'1a. Stedsspesifikk'!$C$139</f>
        <v>#VALUE!</v>
      </c>
      <c r="T81" s="57"/>
      <c r="U81" s="57"/>
      <c r="V81" s="57"/>
      <c r="W81" s="57"/>
      <c r="X81" s="57"/>
      <c r="Y81" s="57"/>
      <c r="Z81" s="57"/>
      <c r="AA81" s="57"/>
      <c r="AB81" s="57"/>
      <c r="AC81" s="57"/>
      <c r="AD81" s="57"/>
      <c r="AE81" s="57"/>
      <c r="AF81" s="57"/>
      <c r="AG81" s="57"/>
      <c r="AH81" s="57"/>
      <c r="AI81" s="57"/>
    </row>
    <row r="82" spans="1:35" x14ac:dyDescent="0.2">
      <c r="A82" s="64" t="str">
        <f>IF('1b. Kons. jord'!C82&gt;0,"x","")</f>
        <v/>
      </c>
      <c r="B82" s="229" t="str">
        <f>IF(Stoff!$B80=0,"-",Stoff!$B80)</f>
        <v>Mellomkjedete kl. paraf.</v>
      </c>
      <c r="C82" s="230">
        <f>IF(Stoff!K80&gt;0,Stoff!K80,"")</f>
        <v>4.0000000000000001E-3</v>
      </c>
      <c r="D82" s="231" t="e">
        <f t="shared" si="3"/>
        <v>#VALUE!</v>
      </c>
      <c r="E82" s="283">
        <f>'1a. Stedsspesifikk'!$D$74*0.000001*'1b. Kons. jord'!$D82*'1a. Stedsspesifikk'!$D$76/'1a. Stedsspesifikk'!$C$139</f>
        <v>0</v>
      </c>
      <c r="F82" s="283">
        <f>'1a. Stedsspesifikk'!$D$86*0.000001*'1b. Kons. jord'!$D82*Stoff!O80*'1a. Stedsspesifikk'!$D$88/'1a. Stedsspesifikk'!$C$139</f>
        <v>0</v>
      </c>
      <c r="G82" s="283">
        <f>'1a. Stedsspesifikk'!$D$93*0.000001*'1b. Kons. jord'!$D82*'1a. Stedsspesifikk'!$D$95*'1a. Stedsspesifikk'!$D$97*'1a. Stedsspesifikk'!$D$99/'1a. Stedsspesifikk'!$C$139</f>
        <v>0</v>
      </c>
      <c r="H82" s="283" t="e">
        <f>IF(Stoff!D80="i.r.","",'Gass transport'!$P80*1000*'1a. Stedsspesifikk'!$D$105*'1a. Stedsspesifikk'!$D$107/'1a. Stedsspesifikk'!$C$139)</f>
        <v>#VALUE!</v>
      </c>
      <c r="I82" s="283" t="e">
        <f>'Vann transport'!$C80*'1a. Stedsspesifikk'!$D$113*'1a. Stedsspesifikk'!$D$114/'1a. Stedsspesifikk'!$C$139</f>
        <v>#VALUE!</v>
      </c>
      <c r="J82" s="283" t="str">
        <f>IF('Opptak i organismer'!$F80="","",'Opptak i organismer'!$F80*'1a. Stedsspesifikk'!$D$120*'1a. Stedsspesifikk'!$D$122*'1a. Stedsspesifikk'!$D$121/'1a. Stedsspesifikk'!$C$139)</f>
        <v/>
      </c>
      <c r="K82" s="284" t="e">
        <f>'Opptak i organismer'!$K80*'1a. Stedsspesifikk'!$D$130*'1a. Stedsspesifikk'!$D$132*'1a. Stedsspesifikk'!$D$131/'1a. Stedsspesifikk'!$C$139</f>
        <v>#VALUE!</v>
      </c>
      <c r="L82" s="219" t="e">
        <f t="shared" si="4"/>
        <v>#VALUE!</v>
      </c>
      <c r="M82" s="283">
        <f>'1a. Stedsspesifikk'!$D$74*0.000001*'1b. Kons. jord'!$E82*'1a. Stedsspesifikk'!$D$76/'1a. Stedsspesifikk'!$C$139</f>
        <v>0</v>
      </c>
      <c r="N82" s="283">
        <f>'1a. Stedsspesifikk'!$D$86*0.000001*'1b. Kons. jord'!$E82*Stoff!O80*'1a. Stedsspesifikk'!$D$88/'1a. Stedsspesifikk'!$C$139</f>
        <v>0</v>
      </c>
      <c r="O82" s="283">
        <f>'1a. Stedsspesifikk'!$D$93*0.000001*'1b. Kons. jord'!$E82*'1a. Stedsspesifikk'!$D$95*'1a. Stedsspesifikk'!$D$97*'1a. Stedsspesifikk'!$D$99/'1a. Stedsspesifikk'!$C$139</f>
        <v>0</v>
      </c>
      <c r="P82" s="283" t="e">
        <f>IF(Stoff!D80="i.r.","",'Gass transport'!$R80*1000*'1a. Stedsspesifikk'!$D$105*'1a. Stedsspesifikk'!$D$107/'1a. Stedsspesifikk'!$C$139)</f>
        <v>#VALUE!</v>
      </c>
      <c r="Q82" s="283" t="e">
        <f>'Vann transport'!$E80*'1a. Stedsspesifikk'!$D$113*'1a. Stedsspesifikk'!$D$114/'1a. Stedsspesifikk'!$C$139</f>
        <v>#VALUE!</v>
      </c>
      <c r="R82" s="283" t="str">
        <f>IF('Opptak i organismer'!$H80="","",'Opptak i organismer'!$H80*'1a. Stedsspesifikk'!$D$120*'1a. Stedsspesifikk'!$D$122*'1a. Stedsspesifikk'!$D$121/'1a. Stedsspesifikk'!$C$139)</f>
        <v/>
      </c>
      <c r="S82" s="284" t="e">
        <f>'Opptak i organismer'!$M80*'1a. Stedsspesifikk'!$D$130*'1a. Stedsspesifikk'!$D$132*'1a. Stedsspesifikk'!$D$131/'1a. Stedsspesifikk'!$C$139</f>
        <v>#VALUE!</v>
      </c>
      <c r="T82" s="57"/>
      <c r="U82" s="57"/>
      <c r="V82" s="57"/>
      <c r="W82" s="57"/>
      <c r="X82" s="57"/>
      <c r="Y82" s="57"/>
      <c r="Z82" s="57"/>
      <c r="AA82" s="57"/>
      <c r="AB82" s="57"/>
      <c r="AC82" s="57"/>
      <c r="AD82" s="57"/>
      <c r="AE82" s="57"/>
      <c r="AF82" s="57"/>
      <c r="AG82" s="57"/>
      <c r="AH82" s="57"/>
      <c r="AI82" s="57"/>
    </row>
    <row r="83" spans="1:35" x14ac:dyDescent="0.2">
      <c r="A83" s="64" t="str">
        <f>IF('1b. Kons. jord'!C83&gt;0,"x","")</f>
        <v/>
      </c>
      <c r="B83" s="229" t="str">
        <f>IF(Stoff!$B81=0,"-",Stoff!$B81)</f>
        <v>Kortkjedete kl. paraf.</v>
      </c>
      <c r="C83" s="230">
        <f>IF(Stoff!K81&gt;0,Stoff!K81,"")</f>
        <v>0.1</v>
      </c>
      <c r="D83" s="231" t="e">
        <f t="shared" si="3"/>
        <v>#VALUE!</v>
      </c>
      <c r="E83" s="283">
        <f>'1a. Stedsspesifikk'!$D$74*0.000001*'1b. Kons. jord'!$D83*'1a. Stedsspesifikk'!$D$76/'1a. Stedsspesifikk'!$C$139</f>
        <v>0</v>
      </c>
      <c r="F83" s="283">
        <f>'1a. Stedsspesifikk'!$D$86*0.000001*'1b. Kons. jord'!$D83*Stoff!O81*'1a. Stedsspesifikk'!$D$88/'1a. Stedsspesifikk'!$C$139</f>
        <v>0</v>
      </c>
      <c r="G83" s="283">
        <f>'1a. Stedsspesifikk'!$D$93*0.000001*'1b. Kons. jord'!$D83*'1a. Stedsspesifikk'!$D$95*'1a. Stedsspesifikk'!$D$97*'1a. Stedsspesifikk'!$D$99/'1a. Stedsspesifikk'!$C$139</f>
        <v>0</v>
      </c>
      <c r="H83" s="283" t="e">
        <f>IF(Stoff!D81="i.r.","",'Gass transport'!$P81*1000*'1a. Stedsspesifikk'!$D$105*'1a. Stedsspesifikk'!$D$107/'1a. Stedsspesifikk'!$C$139)</f>
        <v>#VALUE!</v>
      </c>
      <c r="I83" s="283" t="e">
        <f>'Vann transport'!$C81*'1a. Stedsspesifikk'!$D$113*'1a. Stedsspesifikk'!$D$114/'1a. Stedsspesifikk'!$C$139</f>
        <v>#VALUE!</v>
      </c>
      <c r="J83" s="283" t="str">
        <f>IF('Opptak i organismer'!$F81="","",'Opptak i organismer'!$F81*'1a. Stedsspesifikk'!$D$120*'1a. Stedsspesifikk'!$D$122*'1a. Stedsspesifikk'!$D$121/'1a. Stedsspesifikk'!$C$139)</f>
        <v/>
      </c>
      <c r="K83" s="284" t="e">
        <f>'Opptak i organismer'!$K81*'1a. Stedsspesifikk'!$D$130*'1a. Stedsspesifikk'!$D$132*'1a. Stedsspesifikk'!$D$131/'1a. Stedsspesifikk'!$C$139</f>
        <v>#VALUE!</v>
      </c>
      <c r="L83" s="219" t="e">
        <f t="shared" si="4"/>
        <v>#VALUE!</v>
      </c>
      <c r="M83" s="283">
        <f>'1a. Stedsspesifikk'!$D$74*0.000001*'1b. Kons. jord'!$E83*'1a. Stedsspesifikk'!$D$76/'1a. Stedsspesifikk'!$C$139</f>
        <v>0</v>
      </c>
      <c r="N83" s="283">
        <f>'1a. Stedsspesifikk'!$D$86*0.000001*'1b. Kons. jord'!$E83*Stoff!O81*'1a. Stedsspesifikk'!$D$88/'1a. Stedsspesifikk'!$C$139</f>
        <v>0</v>
      </c>
      <c r="O83" s="283">
        <f>'1a. Stedsspesifikk'!$D$93*0.000001*'1b. Kons. jord'!$E83*'1a. Stedsspesifikk'!$D$95*'1a. Stedsspesifikk'!$D$97*'1a. Stedsspesifikk'!$D$99/'1a. Stedsspesifikk'!$C$139</f>
        <v>0</v>
      </c>
      <c r="P83" s="283" t="e">
        <f>IF(Stoff!D81="i.r.","",'Gass transport'!$R81*1000*'1a. Stedsspesifikk'!$D$105*'1a. Stedsspesifikk'!$D$107/'1a. Stedsspesifikk'!$C$139)</f>
        <v>#VALUE!</v>
      </c>
      <c r="Q83" s="283" t="e">
        <f>'Vann transport'!$E81*'1a. Stedsspesifikk'!$D$113*'1a. Stedsspesifikk'!$D$114/'1a. Stedsspesifikk'!$C$139</f>
        <v>#VALUE!</v>
      </c>
      <c r="R83" s="283" t="str">
        <f>IF('Opptak i organismer'!$H81="","",'Opptak i organismer'!$H81*'1a. Stedsspesifikk'!$D$120*'1a. Stedsspesifikk'!$D$122*'1a. Stedsspesifikk'!$D$121/'1a. Stedsspesifikk'!$C$139)</f>
        <v/>
      </c>
      <c r="S83" s="284" t="e">
        <f>'Opptak i organismer'!$M81*'1a. Stedsspesifikk'!$D$130*'1a. Stedsspesifikk'!$D$132*'1a. Stedsspesifikk'!$D$131/'1a. Stedsspesifikk'!$C$139</f>
        <v>#VALUE!</v>
      </c>
      <c r="T83" s="57"/>
      <c r="U83" s="57"/>
      <c r="V83" s="57"/>
      <c r="W83" s="57"/>
      <c r="X83" s="57"/>
      <c r="Y83" s="57"/>
      <c r="Z83" s="57"/>
      <c r="AA83" s="57"/>
      <c r="AB83" s="57"/>
      <c r="AC83" s="57"/>
      <c r="AD83" s="57"/>
      <c r="AE83" s="57"/>
      <c r="AF83" s="57"/>
      <c r="AG83" s="57"/>
      <c r="AH83" s="57"/>
      <c r="AI83" s="57"/>
    </row>
    <row r="84" spans="1:35" x14ac:dyDescent="0.2">
      <c r="A84" s="64" t="str">
        <f>IF('1b. Kons. jord'!C84&gt;0,"x","")</f>
        <v/>
      </c>
      <c r="B84" s="229" t="str">
        <f>IF(Stoff!$B82=0,"-",Stoff!$B82)</f>
        <v>Polyklorerte naftalener</v>
      </c>
      <c r="C84" s="230">
        <f>IF(Stoff!K82&gt;0,Stoff!K82,"")</f>
        <v>0.08</v>
      </c>
      <c r="D84" s="231" t="e">
        <f t="shared" si="3"/>
        <v>#VALUE!</v>
      </c>
      <c r="E84" s="283">
        <f>'1a. Stedsspesifikk'!$D$74*0.000001*'1b. Kons. jord'!$D84*'1a. Stedsspesifikk'!$D$76/'1a. Stedsspesifikk'!$C$139</f>
        <v>0</v>
      </c>
      <c r="F84" s="283">
        <f>'1a. Stedsspesifikk'!$D$86*0.000001*'1b. Kons. jord'!$D84*Stoff!O82*'1a. Stedsspesifikk'!$D$88/'1a. Stedsspesifikk'!$C$139</f>
        <v>0</v>
      </c>
      <c r="G84" s="283">
        <f>'1a. Stedsspesifikk'!$D$93*0.000001*'1b. Kons. jord'!$D84*'1a. Stedsspesifikk'!$D$95*'1a. Stedsspesifikk'!$D$97*'1a. Stedsspesifikk'!$D$99/'1a. Stedsspesifikk'!$C$139</f>
        <v>0</v>
      </c>
      <c r="H84" s="283" t="e">
        <f>IF(Stoff!D82="i.r.","",'Gass transport'!$P82*1000*'1a. Stedsspesifikk'!$D$105*'1a. Stedsspesifikk'!$D$107/'1a. Stedsspesifikk'!$C$139)</f>
        <v>#VALUE!</v>
      </c>
      <c r="I84" s="283" t="e">
        <f>'Vann transport'!$C82*'1a. Stedsspesifikk'!$D$113*'1a. Stedsspesifikk'!$D$114/'1a. Stedsspesifikk'!$C$139</f>
        <v>#VALUE!</v>
      </c>
      <c r="J84" s="283" t="str">
        <f>IF('Opptak i organismer'!$F82="","",'Opptak i organismer'!$F82*'1a. Stedsspesifikk'!$D$120*'1a. Stedsspesifikk'!$D$122*'1a. Stedsspesifikk'!$D$121/'1a. Stedsspesifikk'!$C$139)</f>
        <v/>
      </c>
      <c r="K84" s="284" t="e">
        <f>'Opptak i organismer'!$K82*'1a. Stedsspesifikk'!$D$130*'1a. Stedsspesifikk'!$D$132*'1a. Stedsspesifikk'!$D$131/'1a. Stedsspesifikk'!$C$139</f>
        <v>#VALUE!</v>
      </c>
      <c r="L84" s="219" t="e">
        <f t="shared" si="4"/>
        <v>#VALUE!</v>
      </c>
      <c r="M84" s="283">
        <f>'1a. Stedsspesifikk'!$D$74*0.000001*'1b. Kons. jord'!$E84*'1a. Stedsspesifikk'!$D$76/'1a. Stedsspesifikk'!$C$139</f>
        <v>0</v>
      </c>
      <c r="N84" s="283">
        <f>'1a. Stedsspesifikk'!$D$86*0.000001*'1b. Kons. jord'!$E84*Stoff!O82*'1a. Stedsspesifikk'!$D$88/'1a. Stedsspesifikk'!$C$139</f>
        <v>0</v>
      </c>
      <c r="O84" s="283">
        <f>'1a. Stedsspesifikk'!$D$93*0.000001*'1b. Kons. jord'!$E84*'1a. Stedsspesifikk'!$D$95*'1a. Stedsspesifikk'!$D$97*'1a. Stedsspesifikk'!$D$99/'1a. Stedsspesifikk'!$C$139</f>
        <v>0</v>
      </c>
      <c r="P84" s="283" t="e">
        <f>IF(Stoff!D82="i.r.","",'Gass transport'!$R82*1000*'1a. Stedsspesifikk'!$D$105*'1a. Stedsspesifikk'!$D$107/'1a. Stedsspesifikk'!$C$139)</f>
        <v>#VALUE!</v>
      </c>
      <c r="Q84" s="283" t="e">
        <f>'Vann transport'!$E82*'1a. Stedsspesifikk'!$D$113*'1a. Stedsspesifikk'!$D$114/'1a. Stedsspesifikk'!$C$139</f>
        <v>#VALUE!</v>
      </c>
      <c r="R84" s="283" t="str">
        <f>IF('Opptak i organismer'!$H82="","",'Opptak i organismer'!$H82*'1a. Stedsspesifikk'!$D$120*'1a. Stedsspesifikk'!$D$122*'1a. Stedsspesifikk'!$D$121/'1a. Stedsspesifikk'!$C$139)</f>
        <v/>
      </c>
      <c r="S84" s="284" t="e">
        <f>'Opptak i organismer'!$M82*'1a. Stedsspesifikk'!$D$130*'1a. Stedsspesifikk'!$D$132*'1a. Stedsspesifikk'!$D$131/'1a. Stedsspesifikk'!$C$139</f>
        <v>#VALUE!</v>
      </c>
      <c r="T84" s="57"/>
      <c r="U84" s="57"/>
      <c r="V84" s="57"/>
      <c r="W84" s="57"/>
      <c r="X84" s="57"/>
      <c r="Y84" s="57"/>
      <c r="Z84" s="57"/>
      <c r="AA84" s="57"/>
      <c r="AB84" s="57"/>
      <c r="AC84" s="57"/>
      <c r="AD84" s="57"/>
      <c r="AE84" s="57"/>
      <c r="AF84" s="57"/>
      <c r="AG84" s="57"/>
      <c r="AH84" s="57"/>
      <c r="AI84" s="57"/>
    </row>
    <row r="85" spans="1:35" x14ac:dyDescent="0.2">
      <c r="A85" s="64" t="str">
        <f>IF('1b. Kons. jord'!C85&gt;0,"x","")</f>
        <v/>
      </c>
      <c r="B85" s="229" t="str">
        <f>IF(Stoff!$B83=0,"-",Stoff!$B83)</f>
        <v>Trikresylfosfat</v>
      </c>
      <c r="C85" s="230">
        <f>IF(Stoff!K83&gt;0,Stoff!K83,"")</f>
        <v>0.05</v>
      </c>
      <c r="D85" s="231" t="e">
        <f t="shared" si="3"/>
        <v>#VALUE!</v>
      </c>
      <c r="E85" s="283">
        <f>'1a. Stedsspesifikk'!$D$74*0.000001*'1b. Kons. jord'!$D85*'1a. Stedsspesifikk'!$D$76/'1a. Stedsspesifikk'!$C$139</f>
        <v>0</v>
      </c>
      <c r="F85" s="283">
        <f>'1a. Stedsspesifikk'!$D$86*0.000001*'1b. Kons. jord'!$D85*Stoff!O83*'1a. Stedsspesifikk'!$D$88/'1a. Stedsspesifikk'!$C$139</f>
        <v>0</v>
      </c>
      <c r="G85" s="283">
        <f>'1a. Stedsspesifikk'!$D$93*0.000001*'1b. Kons. jord'!$D85*'1a. Stedsspesifikk'!$D$95*'1a. Stedsspesifikk'!$D$97*'1a. Stedsspesifikk'!$D$99/'1a. Stedsspesifikk'!$C$139</f>
        <v>0</v>
      </c>
      <c r="H85" s="283" t="e">
        <f>IF(Stoff!D83="i.r.","",'Gass transport'!$P83*1000*'1a. Stedsspesifikk'!$D$105*'1a. Stedsspesifikk'!$D$107/'1a. Stedsspesifikk'!$C$139)</f>
        <v>#VALUE!</v>
      </c>
      <c r="I85" s="283" t="e">
        <f>'Vann transport'!$C83*'1a. Stedsspesifikk'!$D$113*'1a. Stedsspesifikk'!$D$114/'1a. Stedsspesifikk'!$C$139</f>
        <v>#VALUE!</v>
      </c>
      <c r="J85" s="283" t="str">
        <f>IF('Opptak i organismer'!$F83="","",'Opptak i organismer'!$F83*'1a. Stedsspesifikk'!$D$120*'1a. Stedsspesifikk'!$D$122*'1a. Stedsspesifikk'!$D$121/'1a. Stedsspesifikk'!$C$139)</f>
        <v/>
      </c>
      <c r="K85" s="284" t="e">
        <f>'Opptak i organismer'!$K83*'1a. Stedsspesifikk'!$D$130*'1a. Stedsspesifikk'!$D$132*'1a. Stedsspesifikk'!$D$131/'1a. Stedsspesifikk'!$C$139</f>
        <v>#VALUE!</v>
      </c>
      <c r="L85" s="219" t="e">
        <f t="shared" si="4"/>
        <v>#VALUE!</v>
      </c>
      <c r="M85" s="283">
        <f>'1a. Stedsspesifikk'!$D$74*0.000001*'1b. Kons. jord'!$E85*'1a. Stedsspesifikk'!$D$76/'1a. Stedsspesifikk'!$C$139</f>
        <v>0</v>
      </c>
      <c r="N85" s="283">
        <f>'1a. Stedsspesifikk'!$D$86*0.000001*'1b. Kons. jord'!$E85*Stoff!O83*'1a. Stedsspesifikk'!$D$88/'1a. Stedsspesifikk'!$C$139</f>
        <v>0</v>
      </c>
      <c r="O85" s="283">
        <f>'1a. Stedsspesifikk'!$D$93*0.000001*'1b. Kons. jord'!$E85*'1a. Stedsspesifikk'!$D$95*'1a. Stedsspesifikk'!$D$97*'1a. Stedsspesifikk'!$D$99/'1a. Stedsspesifikk'!$C$139</f>
        <v>0</v>
      </c>
      <c r="P85" s="283" t="e">
        <f>IF(Stoff!D83="i.r.","",'Gass transport'!$R83*1000*'1a. Stedsspesifikk'!$D$105*'1a. Stedsspesifikk'!$D$107/'1a. Stedsspesifikk'!$C$139)</f>
        <v>#VALUE!</v>
      </c>
      <c r="Q85" s="283" t="e">
        <f>'Vann transport'!$E83*'1a. Stedsspesifikk'!$D$113*'1a. Stedsspesifikk'!$D$114/'1a. Stedsspesifikk'!$C$139</f>
        <v>#VALUE!</v>
      </c>
      <c r="R85" s="283" t="str">
        <f>IF('Opptak i organismer'!$H83="","",'Opptak i organismer'!$H83*'1a. Stedsspesifikk'!$D$120*'1a. Stedsspesifikk'!$D$122*'1a. Stedsspesifikk'!$D$121/'1a. Stedsspesifikk'!$C$139)</f>
        <v/>
      </c>
      <c r="S85" s="284" t="e">
        <f>'Opptak i organismer'!$M83*'1a. Stedsspesifikk'!$D$130*'1a. Stedsspesifikk'!$D$132*'1a. Stedsspesifikk'!$D$131/'1a. Stedsspesifikk'!$C$139</f>
        <v>#VALUE!</v>
      </c>
      <c r="T85" s="57"/>
      <c r="U85" s="57"/>
      <c r="V85" s="57"/>
      <c r="W85" s="57"/>
      <c r="X85" s="57"/>
      <c r="Y85" s="57"/>
      <c r="Z85" s="57"/>
      <c r="AA85" s="57"/>
      <c r="AB85" s="57"/>
      <c r="AC85" s="57"/>
      <c r="AD85" s="57"/>
      <c r="AE85" s="57"/>
      <c r="AF85" s="57"/>
      <c r="AG85" s="57"/>
      <c r="AH85" s="57"/>
      <c r="AI85" s="57"/>
    </row>
    <row r="86" spans="1:35" ht="13.5" thickBot="1" x14ac:dyDescent="0.25">
      <c r="A86" s="64" t="str">
        <f>IF('1b. Kons. jord'!C86&gt;0,"x","")</f>
        <v/>
      </c>
      <c r="B86" s="229" t="str">
        <f>IF(Stoff!$B84=0,"-",Stoff!$B84)</f>
        <v>Dioksin (TCDD-ekv.)</v>
      </c>
      <c r="C86" s="230">
        <f>IF(Stoff!K84&gt;0,Stoff!K84,"")</f>
        <v>2.0000000000000001E-9</v>
      </c>
      <c r="D86" s="231" t="e">
        <f t="shared" si="3"/>
        <v>#VALUE!</v>
      </c>
      <c r="E86" s="285">
        <f>'1a. Stedsspesifikk'!$D$74*0.000001*'1b. Kons. jord'!$D86*'1a. Stedsspesifikk'!$D$76/'1a. Stedsspesifikk'!$C$139</f>
        <v>0</v>
      </c>
      <c r="F86" s="283">
        <f>'1a. Stedsspesifikk'!$D$86*0.000001*'1b. Kons. jord'!$D86*Stoff!O84*'1a. Stedsspesifikk'!$D$88/'1a. Stedsspesifikk'!$C$139</f>
        <v>0</v>
      </c>
      <c r="G86" s="285">
        <f>'1a. Stedsspesifikk'!$D$93*0.000001*'1b. Kons. jord'!$D86*'1a. Stedsspesifikk'!$D$95*'1a. Stedsspesifikk'!$D$97*'1a. Stedsspesifikk'!$D$99/'1a. Stedsspesifikk'!$C$139</f>
        <v>0</v>
      </c>
      <c r="H86" s="283" t="e">
        <f>IF(Stoff!D84="i.r.","",'Gass transport'!$P84*1000*'1a. Stedsspesifikk'!$D$105*'1a. Stedsspesifikk'!$D$107/'1a. Stedsspesifikk'!$C$139)</f>
        <v>#VALUE!</v>
      </c>
      <c r="I86" s="285" t="e">
        <f>'Vann transport'!$C84*'1a. Stedsspesifikk'!$D$113*'1a. Stedsspesifikk'!$D$114/'1a. Stedsspesifikk'!$C$139</f>
        <v>#VALUE!</v>
      </c>
      <c r="J86" s="283" t="str">
        <f>IF('Opptak i organismer'!$F84="","",'Opptak i organismer'!$F84*'1a. Stedsspesifikk'!$D$120*'1a. Stedsspesifikk'!$D$122*'1a. Stedsspesifikk'!$D$121/'1a. Stedsspesifikk'!$C$139)</f>
        <v/>
      </c>
      <c r="K86" s="286" t="e">
        <f>'Opptak i organismer'!$K84*'1a. Stedsspesifikk'!$D$130*'1a. Stedsspesifikk'!$D$132*'1a. Stedsspesifikk'!$D$131/'1a. Stedsspesifikk'!$C$139</f>
        <v>#VALUE!</v>
      </c>
      <c r="L86" s="219" t="e">
        <f t="shared" si="4"/>
        <v>#VALUE!</v>
      </c>
      <c r="M86" s="283">
        <f>'1a. Stedsspesifikk'!$D$74*0.000001*'1b. Kons. jord'!$E86*'1a. Stedsspesifikk'!$D$76/'1a. Stedsspesifikk'!$C$139</f>
        <v>0</v>
      </c>
      <c r="N86" s="283">
        <f>'1a. Stedsspesifikk'!$D$86*0.000001*'1b. Kons. jord'!$E86*Stoff!O84*'1a. Stedsspesifikk'!$D$88/'1a. Stedsspesifikk'!$C$139</f>
        <v>0</v>
      </c>
      <c r="O86" s="283">
        <f>'1a. Stedsspesifikk'!$D$93*0.000001*'1b. Kons. jord'!$E86*'1a. Stedsspesifikk'!$D$95*'1a. Stedsspesifikk'!$D$97*'1a. Stedsspesifikk'!$D$99/'1a. Stedsspesifikk'!$C$139</f>
        <v>0</v>
      </c>
      <c r="P86" s="283" t="e">
        <f>IF(Stoff!D84="i.r.","",'Gass transport'!$R84*1000*'1a. Stedsspesifikk'!$D$105*'1a. Stedsspesifikk'!$D$107/'1a. Stedsspesifikk'!$C$139)</f>
        <v>#VALUE!</v>
      </c>
      <c r="Q86" s="283" t="e">
        <f>'Vann transport'!$E84*'1a. Stedsspesifikk'!$D$113*'1a. Stedsspesifikk'!$D$114/'1a. Stedsspesifikk'!$C$139</f>
        <v>#VALUE!</v>
      </c>
      <c r="R86" s="283" t="str">
        <f>IF('Opptak i organismer'!$H84="","",'Opptak i organismer'!$H84*'1a. Stedsspesifikk'!$D$120*'1a. Stedsspesifikk'!$D$122*'1a. Stedsspesifikk'!$D$121/'1a. Stedsspesifikk'!$C$139)</f>
        <v/>
      </c>
      <c r="S86" s="284" t="e">
        <f>'Opptak i organismer'!$M84*'1a. Stedsspesifikk'!$D$130*'1a. Stedsspesifikk'!$D$132*'1a. Stedsspesifikk'!$D$131/'1a. Stedsspesifikk'!$C$139</f>
        <v>#VALUE!</v>
      </c>
      <c r="T86" s="57"/>
      <c r="U86" s="57"/>
      <c r="V86" s="57"/>
      <c r="W86" s="57"/>
      <c r="X86" s="57"/>
      <c r="Y86" s="57"/>
      <c r="Z86" s="57"/>
      <c r="AA86" s="57"/>
      <c r="AB86" s="57"/>
      <c r="AC86" s="57"/>
      <c r="AD86" s="57"/>
      <c r="AE86" s="57"/>
      <c r="AF86" s="57"/>
      <c r="AG86" s="57"/>
      <c r="AH86" s="57"/>
      <c r="AI86" s="57"/>
    </row>
    <row r="87" spans="1:35" ht="13.5" thickBot="1" x14ac:dyDescent="0.25">
      <c r="A87" s="64" t="str">
        <f>IF('1b. Kons. jord'!C87&gt;0,"x","")</f>
        <v/>
      </c>
      <c r="B87" s="229" t="str">
        <f>IF(Stoff!$B85=0,"-",Stoff!$B85)</f>
        <v>-</v>
      </c>
      <c r="C87" s="230" t="str">
        <f>IF(Stoff!K85&gt;0,Stoff!K85,"")</f>
        <v/>
      </c>
      <c r="D87" s="231" t="e">
        <f t="shared" ref="D87:D91" si="5">SUM(E87:K87)</f>
        <v>#VALUE!</v>
      </c>
      <c r="E87" s="285">
        <f>'1a. Stedsspesifikk'!$D$74*0.000001*'1b. Kons. jord'!$D87*'1a. Stedsspesifikk'!$D$76/'1a. Stedsspesifikk'!$C$139</f>
        <v>0</v>
      </c>
      <c r="F87" s="283">
        <f>'1a. Stedsspesifikk'!$D$86*0.000001*'1b. Kons. jord'!$D87*Stoff!O85*'1a. Stedsspesifikk'!$D$88/'1a. Stedsspesifikk'!$C$139</f>
        <v>0</v>
      </c>
      <c r="G87" s="285">
        <f>'1a. Stedsspesifikk'!$D$93*0.000001*'1b. Kons. jord'!$D87*'1a. Stedsspesifikk'!$D$95*'1a. Stedsspesifikk'!$D$97*'1a. Stedsspesifikk'!$D$99/'1a. Stedsspesifikk'!$C$139</f>
        <v>0</v>
      </c>
      <c r="H87" s="283" t="e">
        <f>IF(Stoff!D85="i.r.","",'Gass transport'!$P85*1000*'1a. Stedsspesifikk'!$D$105*'1a. Stedsspesifikk'!$D$107/'1a. Stedsspesifikk'!$C$139)</f>
        <v>#VALUE!</v>
      </c>
      <c r="I87" s="285" t="e">
        <f>'Vann transport'!$C85*'1a. Stedsspesifikk'!$D$113*'1a. Stedsspesifikk'!$D$114/'1a. Stedsspesifikk'!$C$139</f>
        <v>#VALUE!</v>
      </c>
      <c r="J87" s="283" t="str">
        <f>IF('Opptak i organismer'!$F85="","",'Opptak i organismer'!$F85*'1a. Stedsspesifikk'!$D$120*'1a. Stedsspesifikk'!$D$122*'1a. Stedsspesifikk'!$D$121/'1a. Stedsspesifikk'!$C$139)</f>
        <v/>
      </c>
      <c r="K87" s="286" t="e">
        <f>'Opptak i organismer'!$K85*'1a. Stedsspesifikk'!$D$130*'1a. Stedsspesifikk'!$D$132*'1a. Stedsspesifikk'!$D$131/'1a. Stedsspesifikk'!$C$139</f>
        <v>#VALUE!</v>
      </c>
      <c r="L87" s="219" t="e">
        <f t="shared" ref="L87:L91" si="6">SUM(M87:S87)</f>
        <v>#VALUE!</v>
      </c>
      <c r="M87" s="283">
        <f>'1a. Stedsspesifikk'!$D$74*0.000001*'1b. Kons. jord'!$E87*'1a. Stedsspesifikk'!$D$76/'1a. Stedsspesifikk'!$C$139</f>
        <v>0</v>
      </c>
      <c r="N87" s="283">
        <f>'1a. Stedsspesifikk'!$D$86*0.000001*'1b. Kons. jord'!$E87*Stoff!O85*'1a. Stedsspesifikk'!$D$88/'1a. Stedsspesifikk'!$C$139</f>
        <v>0</v>
      </c>
      <c r="O87" s="283">
        <f>'1a. Stedsspesifikk'!$D$93*0.000001*'1b. Kons. jord'!$E87*'1a. Stedsspesifikk'!$D$95*'1a. Stedsspesifikk'!$D$97*'1a. Stedsspesifikk'!$D$99/'1a. Stedsspesifikk'!$C$139</f>
        <v>0</v>
      </c>
      <c r="P87" s="283" t="e">
        <f>IF(Stoff!D85="i.r.","",'Gass transport'!$R85*1000*'1a. Stedsspesifikk'!$D$105*'1a. Stedsspesifikk'!$D$107/'1a. Stedsspesifikk'!$C$139)</f>
        <v>#VALUE!</v>
      </c>
      <c r="Q87" s="283" t="e">
        <f>'Vann transport'!$E85*'1a. Stedsspesifikk'!$D$113*'1a. Stedsspesifikk'!$D$114/'1a. Stedsspesifikk'!$C$139</f>
        <v>#VALUE!</v>
      </c>
      <c r="R87" s="283" t="str">
        <f>IF('Opptak i organismer'!$H85="","",'Opptak i organismer'!$H85*'1a. Stedsspesifikk'!$D$120*'1a. Stedsspesifikk'!$D$122*'1a. Stedsspesifikk'!$D$121/'1a. Stedsspesifikk'!$C$139)</f>
        <v/>
      </c>
      <c r="S87" s="284" t="e">
        <f>'Opptak i organismer'!$M85*'1a. Stedsspesifikk'!$D$130*'1a. Stedsspesifikk'!$D$132*'1a. Stedsspesifikk'!$D$131/'1a. Stedsspesifikk'!$C$139</f>
        <v>#VALUE!</v>
      </c>
      <c r="T87" s="57"/>
      <c r="U87" s="57"/>
      <c r="V87" s="57"/>
      <c r="W87" s="57"/>
      <c r="X87" s="57"/>
      <c r="Y87" s="57"/>
      <c r="Z87" s="57"/>
      <c r="AA87" s="57"/>
      <c r="AB87" s="57"/>
      <c r="AC87" s="57"/>
      <c r="AD87" s="57"/>
      <c r="AE87" s="57"/>
      <c r="AF87" s="57"/>
      <c r="AG87" s="57"/>
      <c r="AH87" s="57"/>
      <c r="AI87" s="57"/>
    </row>
    <row r="88" spans="1:35" ht="13.5" thickBot="1" x14ac:dyDescent="0.25">
      <c r="A88" s="64" t="str">
        <f>IF('1b. Kons. jord'!C88&gt;0,"x","")</f>
        <v/>
      </c>
      <c r="B88" s="229" t="str">
        <f>IF(Stoff!$B86=0,"-",Stoff!$B86)</f>
        <v>-</v>
      </c>
      <c r="C88" s="230" t="str">
        <f>IF(Stoff!K86&gt;0,Stoff!K86,"")</f>
        <v/>
      </c>
      <c r="D88" s="231" t="e">
        <f t="shared" si="5"/>
        <v>#VALUE!</v>
      </c>
      <c r="E88" s="285">
        <f>'1a. Stedsspesifikk'!$D$74*0.000001*'1b. Kons. jord'!$D88*'1a. Stedsspesifikk'!$D$76/'1a. Stedsspesifikk'!$C$139</f>
        <v>0</v>
      </c>
      <c r="F88" s="283">
        <f>'1a. Stedsspesifikk'!$D$86*0.000001*'1b. Kons. jord'!$D88*Stoff!O86*'1a. Stedsspesifikk'!$D$88/'1a. Stedsspesifikk'!$C$139</f>
        <v>0</v>
      </c>
      <c r="G88" s="285">
        <f>'1a. Stedsspesifikk'!$D$93*0.000001*'1b. Kons. jord'!$D88*'1a. Stedsspesifikk'!$D$95*'1a. Stedsspesifikk'!$D$97*'1a. Stedsspesifikk'!$D$99/'1a. Stedsspesifikk'!$C$139</f>
        <v>0</v>
      </c>
      <c r="H88" s="283" t="e">
        <f>IF(Stoff!D86="i.r.","",'Gass transport'!$P86*1000*'1a. Stedsspesifikk'!$D$105*'1a. Stedsspesifikk'!$D$107/'1a. Stedsspesifikk'!$C$139)</f>
        <v>#VALUE!</v>
      </c>
      <c r="I88" s="285" t="e">
        <f>'Vann transport'!$C86*'1a. Stedsspesifikk'!$D$113*'1a. Stedsspesifikk'!$D$114/'1a. Stedsspesifikk'!$C$139</f>
        <v>#VALUE!</v>
      </c>
      <c r="J88" s="283" t="str">
        <f>IF('Opptak i organismer'!$F86="","",'Opptak i organismer'!$F86*'1a. Stedsspesifikk'!$D$120*'1a. Stedsspesifikk'!$D$122*'1a. Stedsspesifikk'!$D$121/'1a. Stedsspesifikk'!$C$139)</f>
        <v/>
      </c>
      <c r="K88" s="286" t="e">
        <f>'Opptak i organismer'!$K86*'1a. Stedsspesifikk'!$D$130*'1a. Stedsspesifikk'!$D$132*'1a. Stedsspesifikk'!$D$131/'1a. Stedsspesifikk'!$C$139</f>
        <v>#VALUE!</v>
      </c>
      <c r="L88" s="219" t="e">
        <f t="shared" si="6"/>
        <v>#VALUE!</v>
      </c>
      <c r="M88" s="283">
        <f>'1a. Stedsspesifikk'!$D$74*0.000001*'1b. Kons. jord'!$E88*'1a. Stedsspesifikk'!$D$76/'1a. Stedsspesifikk'!$C$139</f>
        <v>0</v>
      </c>
      <c r="N88" s="283">
        <f>'1a. Stedsspesifikk'!$D$86*0.000001*'1b. Kons. jord'!$E88*Stoff!O86*'1a. Stedsspesifikk'!$D$88/'1a. Stedsspesifikk'!$C$139</f>
        <v>0</v>
      </c>
      <c r="O88" s="283">
        <f>'1a. Stedsspesifikk'!$D$93*0.000001*'1b. Kons. jord'!$E88*'1a. Stedsspesifikk'!$D$95*'1a. Stedsspesifikk'!$D$97*'1a. Stedsspesifikk'!$D$99/'1a. Stedsspesifikk'!$C$139</f>
        <v>0</v>
      </c>
      <c r="P88" s="283" t="e">
        <f>IF(Stoff!D86="i.r.","",'Gass transport'!$R86*1000*'1a. Stedsspesifikk'!$D$105*'1a. Stedsspesifikk'!$D$107/'1a. Stedsspesifikk'!$C$139)</f>
        <v>#VALUE!</v>
      </c>
      <c r="Q88" s="283" t="e">
        <f>'Vann transport'!$E86*'1a. Stedsspesifikk'!$D$113*'1a. Stedsspesifikk'!$D$114/'1a. Stedsspesifikk'!$C$139</f>
        <v>#VALUE!</v>
      </c>
      <c r="R88" s="283" t="str">
        <f>IF('Opptak i organismer'!$H86="","",'Opptak i organismer'!$H86*'1a. Stedsspesifikk'!$D$120*'1a. Stedsspesifikk'!$D$122*'1a. Stedsspesifikk'!$D$121/'1a. Stedsspesifikk'!$C$139)</f>
        <v/>
      </c>
      <c r="S88" s="284" t="e">
        <f>'Opptak i organismer'!$M86*'1a. Stedsspesifikk'!$D$130*'1a. Stedsspesifikk'!$D$132*'1a. Stedsspesifikk'!$D$131/'1a. Stedsspesifikk'!$C$139</f>
        <v>#VALUE!</v>
      </c>
      <c r="T88" s="57"/>
      <c r="U88" s="57"/>
      <c r="V88" s="57"/>
      <c r="W88" s="57"/>
      <c r="X88" s="57"/>
      <c r="Y88" s="57"/>
      <c r="Z88" s="57"/>
      <c r="AA88" s="57"/>
      <c r="AB88" s="57"/>
      <c r="AC88" s="57"/>
      <c r="AD88" s="57"/>
      <c r="AE88" s="57"/>
      <c r="AF88" s="57"/>
      <c r="AG88" s="57"/>
      <c r="AH88" s="57"/>
      <c r="AI88" s="57"/>
    </row>
    <row r="89" spans="1:35" ht="13.5" thickBot="1" x14ac:dyDescent="0.25">
      <c r="A89" s="64" t="str">
        <f>IF('1b. Kons. jord'!C89&gt;0,"x","")</f>
        <v/>
      </c>
      <c r="B89" s="229" t="str">
        <f>IF(Stoff!$B87=0,"-",Stoff!$B87)</f>
        <v>-</v>
      </c>
      <c r="C89" s="230" t="str">
        <f>IF(Stoff!K87&gt;0,Stoff!K87,"")</f>
        <v/>
      </c>
      <c r="D89" s="231" t="e">
        <f t="shared" si="5"/>
        <v>#VALUE!</v>
      </c>
      <c r="E89" s="285">
        <f>'1a. Stedsspesifikk'!$D$74*0.000001*'1b. Kons. jord'!$D89*'1a. Stedsspesifikk'!$D$76/'1a. Stedsspesifikk'!$C$139</f>
        <v>0</v>
      </c>
      <c r="F89" s="283">
        <f>'1a. Stedsspesifikk'!$D$86*0.000001*'1b. Kons. jord'!$D89*Stoff!O87*'1a. Stedsspesifikk'!$D$88/'1a. Stedsspesifikk'!$C$139</f>
        <v>0</v>
      </c>
      <c r="G89" s="285">
        <f>'1a. Stedsspesifikk'!$D$93*0.000001*'1b. Kons. jord'!$D89*'1a. Stedsspesifikk'!$D$95*'1a. Stedsspesifikk'!$D$97*'1a. Stedsspesifikk'!$D$99/'1a. Stedsspesifikk'!$C$139</f>
        <v>0</v>
      </c>
      <c r="H89" s="283" t="e">
        <f>IF(Stoff!D87="i.r.","",'Gass transport'!$P87*1000*'1a. Stedsspesifikk'!$D$105*'1a. Stedsspesifikk'!$D$107/'1a. Stedsspesifikk'!$C$139)</f>
        <v>#VALUE!</v>
      </c>
      <c r="I89" s="285" t="e">
        <f>'Vann transport'!$C87*'1a. Stedsspesifikk'!$D$113*'1a. Stedsspesifikk'!$D$114/'1a. Stedsspesifikk'!$C$139</f>
        <v>#VALUE!</v>
      </c>
      <c r="J89" s="283" t="str">
        <f>IF('Opptak i organismer'!$F87="","",'Opptak i organismer'!$F87*'1a. Stedsspesifikk'!$D$120*'1a. Stedsspesifikk'!$D$122*'1a. Stedsspesifikk'!$D$121/'1a. Stedsspesifikk'!$C$139)</f>
        <v/>
      </c>
      <c r="K89" s="286" t="e">
        <f>'Opptak i organismer'!$K87*'1a. Stedsspesifikk'!$D$130*'1a. Stedsspesifikk'!$D$132*'1a. Stedsspesifikk'!$D$131/'1a. Stedsspesifikk'!$C$139</f>
        <v>#VALUE!</v>
      </c>
      <c r="L89" s="219" t="e">
        <f t="shared" si="6"/>
        <v>#VALUE!</v>
      </c>
      <c r="M89" s="283">
        <f>'1a. Stedsspesifikk'!$D$74*0.000001*'1b. Kons. jord'!$E89*'1a. Stedsspesifikk'!$D$76/'1a. Stedsspesifikk'!$C$139</f>
        <v>0</v>
      </c>
      <c r="N89" s="283">
        <f>'1a. Stedsspesifikk'!$D$86*0.000001*'1b. Kons. jord'!$E89*Stoff!O87*'1a. Stedsspesifikk'!$D$88/'1a. Stedsspesifikk'!$C$139</f>
        <v>0</v>
      </c>
      <c r="O89" s="283">
        <f>'1a. Stedsspesifikk'!$D$93*0.000001*'1b. Kons. jord'!$E89*'1a. Stedsspesifikk'!$D$95*'1a. Stedsspesifikk'!$D$97*'1a. Stedsspesifikk'!$D$99/'1a. Stedsspesifikk'!$C$139</f>
        <v>0</v>
      </c>
      <c r="P89" s="283" t="e">
        <f>IF(Stoff!D87="i.r.","",'Gass transport'!$R87*1000*'1a. Stedsspesifikk'!$D$105*'1a. Stedsspesifikk'!$D$107/'1a. Stedsspesifikk'!$C$139)</f>
        <v>#VALUE!</v>
      </c>
      <c r="Q89" s="283" t="e">
        <f>'Vann transport'!$E87*'1a. Stedsspesifikk'!$D$113*'1a. Stedsspesifikk'!$D$114/'1a. Stedsspesifikk'!$C$139</f>
        <v>#VALUE!</v>
      </c>
      <c r="R89" s="283" t="str">
        <f>IF('Opptak i organismer'!$H87="","",'Opptak i organismer'!$H87*'1a. Stedsspesifikk'!$D$120*'1a. Stedsspesifikk'!$D$122*'1a. Stedsspesifikk'!$D$121/'1a. Stedsspesifikk'!$C$139)</f>
        <v/>
      </c>
      <c r="S89" s="284" t="e">
        <f>'Opptak i organismer'!$M87*'1a. Stedsspesifikk'!$D$130*'1a. Stedsspesifikk'!$D$132*'1a. Stedsspesifikk'!$D$131/'1a. Stedsspesifikk'!$C$139</f>
        <v>#VALUE!</v>
      </c>
      <c r="T89" s="57"/>
      <c r="U89" s="57"/>
      <c r="V89" s="57"/>
      <c r="W89" s="57"/>
      <c r="X89" s="57"/>
      <c r="Y89" s="57"/>
      <c r="Z89" s="57"/>
      <c r="AA89" s="57"/>
      <c r="AB89" s="57"/>
      <c r="AC89" s="57"/>
      <c r="AD89" s="57"/>
      <c r="AE89" s="57"/>
      <c r="AF89" s="57"/>
      <c r="AG89" s="57"/>
      <c r="AH89" s="57"/>
      <c r="AI89" s="57"/>
    </row>
    <row r="90" spans="1:35" ht="13.5" thickBot="1" x14ac:dyDescent="0.25">
      <c r="A90" s="64" t="str">
        <f>IF('1b. Kons. jord'!C90&gt;0,"x","")</f>
        <v/>
      </c>
      <c r="B90" s="229" t="str">
        <f>IF(Stoff!$B88=0,"-",Stoff!$B88)</f>
        <v>-</v>
      </c>
      <c r="C90" s="230" t="str">
        <f>IF(Stoff!K88&gt;0,Stoff!K88,"")</f>
        <v/>
      </c>
      <c r="D90" s="231" t="e">
        <f t="shared" si="5"/>
        <v>#VALUE!</v>
      </c>
      <c r="E90" s="285">
        <f>'1a. Stedsspesifikk'!$D$74*0.000001*'1b. Kons. jord'!$D90*'1a. Stedsspesifikk'!$D$76/'1a. Stedsspesifikk'!$C$139</f>
        <v>0</v>
      </c>
      <c r="F90" s="283">
        <f>'1a. Stedsspesifikk'!$D$86*0.000001*'1b. Kons. jord'!$D90*Stoff!O88*'1a. Stedsspesifikk'!$D$88/'1a. Stedsspesifikk'!$C$139</f>
        <v>0</v>
      </c>
      <c r="G90" s="285">
        <f>'1a. Stedsspesifikk'!$D$93*0.000001*'1b. Kons. jord'!$D90*'1a. Stedsspesifikk'!$D$95*'1a. Stedsspesifikk'!$D$97*'1a. Stedsspesifikk'!$D$99/'1a. Stedsspesifikk'!$C$139</f>
        <v>0</v>
      </c>
      <c r="H90" s="283" t="e">
        <f>IF(Stoff!D88="i.r.","",'Gass transport'!$P88*1000*'1a. Stedsspesifikk'!$D$105*'1a. Stedsspesifikk'!$D$107/'1a. Stedsspesifikk'!$C$139)</f>
        <v>#VALUE!</v>
      </c>
      <c r="I90" s="285" t="e">
        <f>'Vann transport'!$C88*'1a. Stedsspesifikk'!$D$113*'1a. Stedsspesifikk'!$D$114/'1a. Stedsspesifikk'!$C$139</f>
        <v>#VALUE!</v>
      </c>
      <c r="J90" s="283" t="str">
        <f>IF('Opptak i organismer'!$F88="","",'Opptak i organismer'!$F88*'1a. Stedsspesifikk'!$D$120*'1a. Stedsspesifikk'!$D$122*'1a. Stedsspesifikk'!$D$121/'1a. Stedsspesifikk'!$C$139)</f>
        <v/>
      </c>
      <c r="K90" s="286" t="e">
        <f>'Opptak i organismer'!$K88*'1a. Stedsspesifikk'!$D$130*'1a. Stedsspesifikk'!$D$132*'1a. Stedsspesifikk'!$D$131/'1a. Stedsspesifikk'!$C$139</f>
        <v>#VALUE!</v>
      </c>
      <c r="L90" s="219" t="e">
        <f t="shared" si="6"/>
        <v>#VALUE!</v>
      </c>
      <c r="M90" s="283">
        <f>'1a. Stedsspesifikk'!$D$74*0.000001*'1b. Kons. jord'!$E90*'1a. Stedsspesifikk'!$D$76/'1a. Stedsspesifikk'!$C$139</f>
        <v>0</v>
      </c>
      <c r="N90" s="283">
        <f>'1a. Stedsspesifikk'!$D$86*0.000001*'1b. Kons. jord'!$E90*Stoff!O88*'1a. Stedsspesifikk'!$D$88/'1a. Stedsspesifikk'!$C$139</f>
        <v>0</v>
      </c>
      <c r="O90" s="283">
        <f>'1a. Stedsspesifikk'!$D$93*0.000001*'1b. Kons. jord'!$E90*'1a. Stedsspesifikk'!$D$95*'1a. Stedsspesifikk'!$D$97*'1a. Stedsspesifikk'!$D$99/'1a. Stedsspesifikk'!$C$139</f>
        <v>0</v>
      </c>
      <c r="P90" s="283" t="e">
        <f>IF(Stoff!D88="i.r.","",'Gass transport'!$R88*1000*'1a. Stedsspesifikk'!$D$105*'1a. Stedsspesifikk'!$D$107/'1a. Stedsspesifikk'!$C$139)</f>
        <v>#VALUE!</v>
      </c>
      <c r="Q90" s="283" t="e">
        <f>'Vann transport'!$E88*'1a. Stedsspesifikk'!$D$113*'1a. Stedsspesifikk'!$D$114/'1a. Stedsspesifikk'!$C$139</f>
        <v>#VALUE!</v>
      </c>
      <c r="R90" s="283" t="str">
        <f>IF('Opptak i organismer'!$H88="","",'Opptak i organismer'!$H88*'1a. Stedsspesifikk'!$D$120*'1a. Stedsspesifikk'!$D$122*'1a. Stedsspesifikk'!$D$121/'1a. Stedsspesifikk'!$C$139)</f>
        <v/>
      </c>
      <c r="S90" s="284" t="e">
        <f>'Opptak i organismer'!$M88*'1a. Stedsspesifikk'!$D$130*'1a. Stedsspesifikk'!$D$132*'1a. Stedsspesifikk'!$D$131/'1a. Stedsspesifikk'!$C$139</f>
        <v>#VALUE!</v>
      </c>
      <c r="T90" s="57"/>
      <c r="U90" s="57"/>
      <c r="V90" s="57"/>
      <c r="W90" s="57"/>
      <c r="X90" s="57"/>
      <c r="Y90" s="57"/>
      <c r="Z90" s="57"/>
      <c r="AA90" s="57"/>
      <c r="AB90" s="57"/>
      <c r="AC90" s="57"/>
      <c r="AD90" s="57"/>
      <c r="AE90" s="57"/>
      <c r="AF90" s="57"/>
      <c r="AG90" s="57"/>
      <c r="AH90" s="57"/>
      <c r="AI90" s="57"/>
    </row>
    <row r="91" spans="1:35" ht="13.5" thickBot="1" x14ac:dyDescent="0.25">
      <c r="A91" s="64" t="str">
        <f>IF('1b. Kons. jord'!C91&gt;0,"x","")</f>
        <v/>
      </c>
      <c r="B91" s="229" t="str">
        <f>IF(Stoff!$B89=0,"-",Stoff!$B89)</f>
        <v>-</v>
      </c>
      <c r="C91" s="230" t="str">
        <f>IF(Stoff!K89&gt;0,Stoff!K89,"")</f>
        <v/>
      </c>
      <c r="D91" s="231" t="e">
        <f t="shared" si="5"/>
        <v>#VALUE!</v>
      </c>
      <c r="E91" s="285">
        <f>'1a. Stedsspesifikk'!$D$74*0.000001*'1b. Kons. jord'!$D91*'1a. Stedsspesifikk'!$D$76/'1a. Stedsspesifikk'!$C$139</f>
        <v>0</v>
      </c>
      <c r="F91" s="283">
        <f>'1a. Stedsspesifikk'!$D$86*0.000001*'1b. Kons. jord'!$D91*Stoff!O89*'1a. Stedsspesifikk'!$D$88/'1a. Stedsspesifikk'!$C$139</f>
        <v>0</v>
      </c>
      <c r="G91" s="285">
        <f>'1a. Stedsspesifikk'!$D$93*0.000001*'1b. Kons. jord'!$D91*'1a. Stedsspesifikk'!$D$95*'1a. Stedsspesifikk'!$D$97*'1a. Stedsspesifikk'!$D$99/'1a. Stedsspesifikk'!$C$139</f>
        <v>0</v>
      </c>
      <c r="H91" s="283" t="e">
        <f>IF(Stoff!D89="i.r.","",'Gass transport'!$P89*1000*'1a. Stedsspesifikk'!$D$105*'1a. Stedsspesifikk'!$D$107/'1a. Stedsspesifikk'!$C$139)</f>
        <v>#VALUE!</v>
      </c>
      <c r="I91" s="285" t="e">
        <f>'Vann transport'!$C89*'1a. Stedsspesifikk'!$D$113*'1a. Stedsspesifikk'!$D$114/'1a. Stedsspesifikk'!$C$139</f>
        <v>#VALUE!</v>
      </c>
      <c r="J91" s="283" t="str">
        <f>IF('Opptak i organismer'!$F89="","",'Opptak i organismer'!$F89*'1a. Stedsspesifikk'!$D$120*'1a. Stedsspesifikk'!$D$122*'1a. Stedsspesifikk'!$D$121/'1a. Stedsspesifikk'!$C$139)</f>
        <v/>
      </c>
      <c r="K91" s="286" t="e">
        <f>'Opptak i organismer'!$K89*'1a. Stedsspesifikk'!$D$130*'1a. Stedsspesifikk'!$D$132*'1a. Stedsspesifikk'!$D$131/'1a. Stedsspesifikk'!$C$139</f>
        <v>#VALUE!</v>
      </c>
      <c r="L91" s="219" t="e">
        <f t="shared" si="6"/>
        <v>#VALUE!</v>
      </c>
      <c r="M91" s="283">
        <f>'1a. Stedsspesifikk'!$D$74*0.000001*'1b. Kons. jord'!$E91*'1a. Stedsspesifikk'!$D$76/'1a. Stedsspesifikk'!$C$139</f>
        <v>0</v>
      </c>
      <c r="N91" s="283">
        <f>'1a. Stedsspesifikk'!$D$86*0.000001*'1b. Kons. jord'!$E91*Stoff!O89*'1a. Stedsspesifikk'!$D$88/'1a. Stedsspesifikk'!$C$139</f>
        <v>0</v>
      </c>
      <c r="O91" s="283">
        <f>'1a. Stedsspesifikk'!$D$93*0.000001*'1b. Kons. jord'!$E91*'1a. Stedsspesifikk'!$D$95*'1a. Stedsspesifikk'!$D$97*'1a. Stedsspesifikk'!$D$99/'1a. Stedsspesifikk'!$C$139</f>
        <v>0</v>
      </c>
      <c r="P91" s="283" t="e">
        <f>IF(Stoff!D89="i.r.","",'Gass transport'!$R89*1000*'1a. Stedsspesifikk'!$D$105*'1a. Stedsspesifikk'!$D$107/'1a. Stedsspesifikk'!$C$139)</f>
        <v>#VALUE!</v>
      </c>
      <c r="Q91" s="283" t="e">
        <f>'Vann transport'!$E89*'1a. Stedsspesifikk'!$D$113*'1a. Stedsspesifikk'!$D$114/'1a. Stedsspesifikk'!$C$139</f>
        <v>#VALUE!</v>
      </c>
      <c r="R91" s="283" t="str">
        <f>IF('Opptak i organismer'!$H89="","",'Opptak i organismer'!$H89*'1a. Stedsspesifikk'!$D$120*'1a. Stedsspesifikk'!$D$122*'1a. Stedsspesifikk'!$D$121/'1a. Stedsspesifikk'!$C$139)</f>
        <v/>
      </c>
      <c r="S91" s="284" t="e">
        <f>'Opptak i organismer'!$M89*'1a. Stedsspesifikk'!$D$130*'1a. Stedsspesifikk'!$D$132*'1a. Stedsspesifikk'!$D$131/'1a. Stedsspesifikk'!$C$139</f>
        <v>#VALUE!</v>
      </c>
      <c r="T91" s="57"/>
      <c r="U91" s="57"/>
      <c r="V91" s="57"/>
      <c r="W91" s="57"/>
      <c r="X91" s="57"/>
      <c r="Y91" s="57"/>
      <c r="Z91" s="57"/>
      <c r="AA91" s="57"/>
      <c r="AB91" s="57"/>
      <c r="AC91" s="57"/>
      <c r="AD91" s="57"/>
      <c r="AE91" s="57"/>
      <c r="AF91" s="57"/>
      <c r="AG91" s="57"/>
      <c r="AH91" s="57"/>
      <c r="AI91" s="57"/>
    </row>
    <row r="92" spans="1:35" ht="15" x14ac:dyDescent="0.2">
      <c r="B92" s="223"/>
      <c r="C92" s="224"/>
      <c r="D92" s="405" t="s">
        <v>765</v>
      </c>
      <c r="E92" s="406"/>
      <c r="F92" s="406"/>
      <c r="G92" s="406"/>
      <c r="H92" s="406"/>
      <c r="I92" s="406"/>
      <c r="J92" s="406"/>
      <c r="K92" s="407"/>
      <c r="L92" s="411" t="s">
        <v>766</v>
      </c>
      <c r="M92" s="412"/>
      <c r="N92" s="412"/>
      <c r="O92" s="412"/>
      <c r="P92" s="412"/>
      <c r="Q92" s="412"/>
      <c r="R92" s="412"/>
      <c r="S92" s="413"/>
    </row>
    <row r="93" spans="1:35" ht="15" x14ac:dyDescent="0.2">
      <c r="B93" s="225"/>
      <c r="C93" s="226"/>
      <c r="D93" s="408"/>
      <c r="E93" s="409"/>
      <c r="F93" s="409"/>
      <c r="G93" s="409"/>
      <c r="H93" s="409"/>
      <c r="I93" s="409"/>
      <c r="J93" s="409"/>
      <c r="K93" s="410"/>
      <c r="L93" s="408"/>
      <c r="M93" s="409"/>
      <c r="N93" s="409"/>
      <c r="O93" s="409"/>
      <c r="P93" s="409"/>
      <c r="Q93" s="409"/>
      <c r="R93" s="409"/>
      <c r="S93" s="410"/>
    </row>
    <row r="94" spans="1:35" ht="52.5" x14ac:dyDescent="0.25">
      <c r="B94" s="227" t="s">
        <v>107</v>
      </c>
      <c r="C94" s="228" t="s">
        <v>708</v>
      </c>
      <c r="D94" s="217" t="s">
        <v>627</v>
      </c>
      <c r="E94" s="117" t="s">
        <v>620</v>
      </c>
      <c r="F94" s="117" t="s">
        <v>621</v>
      </c>
      <c r="G94" s="117" t="s">
        <v>622</v>
      </c>
      <c r="H94" s="117" t="s">
        <v>623</v>
      </c>
      <c r="I94" s="117" t="s">
        <v>624</v>
      </c>
      <c r="J94" s="117" t="s">
        <v>625</v>
      </c>
      <c r="K94" s="218" t="s">
        <v>626</v>
      </c>
      <c r="L94" s="217" t="s">
        <v>627</v>
      </c>
      <c r="M94" s="117" t="s">
        <v>620</v>
      </c>
      <c r="N94" s="117" t="s">
        <v>757</v>
      </c>
      <c r="O94" s="117" t="s">
        <v>758</v>
      </c>
      <c r="P94" s="117" t="s">
        <v>759</v>
      </c>
      <c r="Q94" s="117" t="s">
        <v>760</v>
      </c>
      <c r="R94" s="117" t="s">
        <v>761</v>
      </c>
      <c r="S94" s="218" t="s">
        <v>762</v>
      </c>
    </row>
    <row r="95" spans="1:35" x14ac:dyDescent="0.2">
      <c r="A95" s="64" t="str">
        <f>IF('1b. Kons. jord'!C4&gt;0,"x","")</f>
        <v/>
      </c>
      <c r="B95" s="65" t="str">
        <f>B4</f>
        <v>Arsen</v>
      </c>
      <c r="C95" s="65">
        <f>C4</f>
        <v>2.9999999999999997E-4</v>
      </c>
      <c r="D95" s="334" t="e">
        <f>SUM(E95:K95)</f>
        <v>#VALUE!</v>
      </c>
      <c r="E95" s="335" t="e">
        <f>E4/$D4</f>
        <v>#VALUE!</v>
      </c>
      <c r="F95" s="335" t="e">
        <f t="shared" ref="F95:K95" si="7">F4/$D4</f>
        <v>#VALUE!</v>
      </c>
      <c r="G95" s="335" t="e">
        <f t="shared" si="7"/>
        <v>#VALUE!</v>
      </c>
      <c r="H95" s="335" t="str">
        <f>IF(H4="","",H4/$D4)</f>
        <v/>
      </c>
      <c r="I95" s="335" t="e">
        <f t="shared" si="7"/>
        <v>#VALUE!</v>
      </c>
      <c r="J95" s="335" t="str">
        <f>IF(J4="","",J4/$D4)</f>
        <v/>
      </c>
      <c r="K95" s="335" t="e">
        <f t="shared" si="7"/>
        <v>#VALUE!</v>
      </c>
      <c r="L95" s="334" t="e">
        <f>SUM(M95:S95)</f>
        <v>#VALUE!</v>
      </c>
      <c r="M95" s="335" t="e">
        <f>M4/$L4</f>
        <v>#VALUE!</v>
      </c>
      <c r="N95" s="335" t="e">
        <f t="shared" ref="N95:S95" si="8">N4/$L4</f>
        <v>#VALUE!</v>
      </c>
      <c r="O95" s="335" t="e">
        <f t="shared" si="8"/>
        <v>#VALUE!</v>
      </c>
      <c r="P95" s="335" t="str">
        <f>IF(P4="","",P4/$L4)</f>
        <v/>
      </c>
      <c r="Q95" s="335" t="e">
        <f t="shared" si="8"/>
        <v>#VALUE!</v>
      </c>
      <c r="R95" s="335" t="str">
        <f>IF(R4="","",R4/$L4)</f>
        <v/>
      </c>
      <c r="S95" s="335" t="e">
        <f t="shared" si="8"/>
        <v>#VALUE!</v>
      </c>
    </row>
    <row r="96" spans="1:35" x14ac:dyDescent="0.2">
      <c r="A96" s="64" t="str">
        <f>IF('1b. Kons. jord'!C5&gt;0,"x","")</f>
        <v/>
      </c>
      <c r="B96" s="65" t="str">
        <f t="shared" ref="B96:C111" si="9">B5</f>
        <v>Bly</v>
      </c>
      <c r="C96" s="65">
        <f t="shared" si="9"/>
        <v>1.08E-3</v>
      </c>
      <c r="D96" s="334" t="e">
        <f t="shared" ref="D96:D159" si="10">SUM(E96:K96)</f>
        <v>#VALUE!</v>
      </c>
      <c r="E96" s="335" t="e">
        <f t="shared" ref="E96:K111" si="11">E5/$D5</f>
        <v>#VALUE!</v>
      </c>
      <c r="F96" s="335" t="e">
        <f t="shared" si="11"/>
        <v>#VALUE!</v>
      </c>
      <c r="G96" s="335" t="e">
        <f t="shared" si="11"/>
        <v>#VALUE!</v>
      </c>
      <c r="H96" s="335" t="str">
        <f t="shared" ref="H96:H159" si="12">IF(H5="","",H5/$D5)</f>
        <v/>
      </c>
      <c r="I96" s="335" t="e">
        <f t="shared" si="11"/>
        <v>#VALUE!</v>
      </c>
      <c r="J96" s="335" t="str">
        <f t="shared" ref="J96:J159" si="13">IF(J5="","",J5/$D5)</f>
        <v/>
      </c>
      <c r="K96" s="335" t="e">
        <f t="shared" si="11"/>
        <v>#VALUE!</v>
      </c>
      <c r="L96" s="334" t="e">
        <f t="shared" ref="L96:L159" si="14">SUM(M96:S96)</f>
        <v>#VALUE!</v>
      </c>
      <c r="M96" s="335" t="e">
        <f t="shared" ref="M96:S111" si="15">M5/$L5</f>
        <v>#VALUE!</v>
      </c>
      <c r="N96" s="335" t="e">
        <f t="shared" si="15"/>
        <v>#VALUE!</v>
      </c>
      <c r="O96" s="335" t="e">
        <f t="shared" si="15"/>
        <v>#VALUE!</v>
      </c>
      <c r="P96" s="335" t="str">
        <f t="shared" ref="P96:P159" si="16">IF(P5="","",P5/$L5)</f>
        <v/>
      </c>
      <c r="Q96" s="335" t="e">
        <f t="shared" si="15"/>
        <v>#VALUE!</v>
      </c>
      <c r="R96" s="335" t="str">
        <f t="shared" ref="R96:R159" si="17">IF(R5="","",R5/$L5)</f>
        <v/>
      </c>
      <c r="S96" s="335" t="e">
        <f t="shared" si="15"/>
        <v>#VALUE!</v>
      </c>
    </row>
    <row r="97" spans="1:19" x14ac:dyDescent="0.2">
      <c r="A97" s="64" t="str">
        <f>IF('1b. Kons. jord'!C6&gt;0,"x","")</f>
        <v/>
      </c>
      <c r="B97" s="65" t="str">
        <f t="shared" si="9"/>
        <v>Kadmium</v>
      </c>
      <c r="C97" s="65">
        <f t="shared" si="9"/>
        <v>1.4999999999999999E-4</v>
      </c>
      <c r="D97" s="334" t="e">
        <f t="shared" si="10"/>
        <v>#VALUE!</v>
      </c>
      <c r="E97" s="335" t="e">
        <f t="shared" si="11"/>
        <v>#VALUE!</v>
      </c>
      <c r="F97" s="335" t="e">
        <f t="shared" si="11"/>
        <v>#VALUE!</v>
      </c>
      <c r="G97" s="335" t="e">
        <f t="shared" si="11"/>
        <v>#VALUE!</v>
      </c>
      <c r="H97" s="335" t="str">
        <f t="shared" si="12"/>
        <v/>
      </c>
      <c r="I97" s="335" t="e">
        <f t="shared" si="11"/>
        <v>#VALUE!</v>
      </c>
      <c r="J97" s="335" t="str">
        <f t="shared" si="13"/>
        <v/>
      </c>
      <c r="K97" s="335" t="e">
        <f t="shared" si="11"/>
        <v>#VALUE!</v>
      </c>
      <c r="L97" s="334" t="e">
        <f t="shared" si="14"/>
        <v>#VALUE!</v>
      </c>
      <c r="M97" s="335" t="e">
        <f t="shared" si="15"/>
        <v>#VALUE!</v>
      </c>
      <c r="N97" s="335" t="e">
        <f t="shared" si="15"/>
        <v>#VALUE!</v>
      </c>
      <c r="O97" s="335" t="e">
        <f t="shared" si="15"/>
        <v>#VALUE!</v>
      </c>
      <c r="P97" s="335" t="str">
        <f t="shared" si="16"/>
        <v/>
      </c>
      <c r="Q97" s="335" t="e">
        <f t="shared" si="15"/>
        <v>#VALUE!</v>
      </c>
      <c r="R97" s="335" t="str">
        <f t="shared" si="17"/>
        <v/>
      </c>
      <c r="S97" s="335" t="e">
        <f t="shared" si="15"/>
        <v>#VALUE!</v>
      </c>
    </row>
    <row r="98" spans="1:19" x14ac:dyDescent="0.2">
      <c r="A98" s="64" t="str">
        <f>IF('1b. Kons. jord'!C7&gt;0,"x","")</f>
        <v/>
      </c>
      <c r="B98" s="65" t="str">
        <f t="shared" si="9"/>
        <v>Kvikksølv</v>
      </c>
      <c r="C98" s="65">
        <f t="shared" si="9"/>
        <v>2.2200000000000002E-3</v>
      </c>
      <c r="D98" s="334" t="e">
        <f t="shared" si="10"/>
        <v>#VALUE!</v>
      </c>
      <c r="E98" s="335" t="e">
        <f t="shared" si="11"/>
        <v>#VALUE!</v>
      </c>
      <c r="F98" s="335" t="e">
        <f t="shared" si="11"/>
        <v>#VALUE!</v>
      </c>
      <c r="G98" s="335" t="e">
        <f t="shared" si="11"/>
        <v>#VALUE!</v>
      </c>
      <c r="H98" s="335" t="e">
        <f t="shared" si="12"/>
        <v>#VALUE!</v>
      </c>
      <c r="I98" s="335" t="e">
        <f t="shared" si="11"/>
        <v>#VALUE!</v>
      </c>
      <c r="J98" s="335" t="str">
        <f t="shared" si="13"/>
        <v/>
      </c>
      <c r="K98" s="335" t="e">
        <f t="shared" si="11"/>
        <v>#VALUE!</v>
      </c>
      <c r="L98" s="334" t="e">
        <f t="shared" si="14"/>
        <v>#VALUE!</v>
      </c>
      <c r="M98" s="335" t="e">
        <f t="shared" si="15"/>
        <v>#VALUE!</v>
      </c>
      <c r="N98" s="335" t="e">
        <f t="shared" si="15"/>
        <v>#VALUE!</v>
      </c>
      <c r="O98" s="335" t="e">
        <f t="shared" si="15"/>
        <v>#VALUE!</v>
      </c>
      <c r="P98" s="335" t="e">
        <f t="shared" si="16"/>
        <v>#VALUE!</v>
      </c>
      <c r="Q98" s="335" t="e">
        <f t="shared" si="15"/>
        <v>#VALUE!</v>
      </c>
      <c r="R98" s="335" t="str">
        <f t="shared" si="17"/>
        <v/>
      </c>
      <c r="S98" s="335" t="e">
        <f t="shared" si="15"/>
        <v>#VALUE!</v>
      </c>
    </row>
    <row r="99" spans="1:19" x14ac:dyDescent="0.2">
      <c r="A99" s="64" t="str">
        <f>IF('1b. Kons. jord'!C8&gt;0,"x","")</f>
        <v/>
      </c>
      <c r="B99" s="65" t="str">
        <f t="shared" si="9"/>
        <v>Kobber</v>
      </c>
      <c r="C99" s="65">
        <f t="shared" si="9"/>
        <v>0.16300000000000001</v>
      </c>
      <c r="D99" s="334" t="e">
        <f t="shared" si="10"/>
        <v>#VALUE!</v>
      </c>
      <c r="E99" s="335" t="e">
        <f t="shared" si="11"/>
        <v>#VALUE!</v>
      </c>
      <c r="F99" s="335" t="e">
        <f t="shared" si="11"/>
        <v>#VALUE!</v>
      </c>
      <c r="G99" s="335" t="e">
        <f t="shared" si="11"/>
        <v>#VALUE!</v>
      </c>
      <c r="H99" s="335" t="str">
        <f t="shared" si="12"/>
        <v/>
      </c>
      <c r="I99" s="335" t="e">
        <f t="shared" si="11"/>
        <v>#VALUE!</v>
      </c>
      <c r="J99" s="335" t="str">
        <f t="shared" si="13"/>
        <v/>
      </c>
      <c r="K99" s="335" t="e">
        <f t="shared" si="11"/>
        <v>#VALUE!</v>
      </c>
      <c r="L99" s="334" t="e">
        <f t="shared" si="14"/>
        <v>#VALUE!</v>
      </c>
      <c r="M99" s="335" t="e">
        <f t="shared" si="15"/>
        <v>#VALUE!</v>
      </c>
      <c r="N99" s="335" t="e">
        <f t="shared" si="15"/>
        <v>#VALUE!</v>
      </c>
      <c r="O99" s="335" t="e">
        <f t="shared" si="15"/>
        <v>#VALUE!</v>
      </c>
      <c r="P99" s="335" t="str">
        <f t="shared" si="16"/>
        <v/>
      </c>
      <c r="Q99" s="335" t="e">
        <f t="shared" si="15"/>
        <v>#VALUE!</v>
      </c>
      <c r="R99" s="335" t="str">
        <f t="shared" si="17"/>
        <v/>
      </c>
      <c r="S99" s="335" t="e">
        <f t="shared" si="15"/>
        <v>#VALUE!</v>
      </c>
    </row>
    <row r="100" spans="1:19" x14ac:dyDescent="0.2">
      <c r="A100" s="64" t="str">
        <f>IF('1b. Kons. jord'!C9&gt;0,"x","")</f>
        <v/>
      </c>
      <c r="B100" s="65" t="str">
        <f t="shared" si="9"/>
        <v>Sink</v>
      </c>
      <c r="C100" s="65">
        <f t="shared" si="9"/>
        <v>0.5</v>
      </c>
      <c r="D100" s="334" t="e">
        <f t="shared" si="10"/>
        <v>#VALUE!</v>
      </c>
      <c r="E100" s="335" t="e">
        <f t="shared" si="11"/>
        <v>#VALUE!</v>
      </c>
      <c r="F100" s="335" t="e">
        <f t="shared" si="11"/>
        <v>#VALUE!</v>
      </c>
      <c r="G100" s="335" t="e">
        <f t="shared" si="11"/>
        <v>#VALUE!</v>
      </c>
      <c r="H100" s="335" t="str">
        <f t="shared" si="12"/>
        <v/>
      </c>
      <c r="I100" s="335" t="e">
        <f t="shared" si="11"/>
        <v>#VALUE!</v>
      </c>
      <c r="J100" s="335" t="str">
        <f t="shared" si="13"/>
        <v/>
      </c>
      <c r="K100" s="335" t="e">
        <f t="shared" si="11"/>
        <v>#VALUE!</v>
      </c>
      <c r="L100" s="334" t="e">
        <f t="shared" si="14"/>
        <v>#VALUE!</v>
      </c>
      <c r="M100" s="335" t="e">
        <f t="shared" si="15"/>
        <v>#VALUE!</v>
      </c>
      <c r="N100" s="335" t="e">
        <f t="shared" si="15"/>
        <v>#VALUE!</v>
      </c>
      <c r="O100" s="335" t="e">
        <f t="shared" si="15"/>
        <v>#VALUE!</v>
      </c>
      <c r="P100" s="335" t="str">
        <f t="shared" si="16"/>
        <v/>
      </c>
      <c r="Q100" s="335" t="e">
        <f t="shared" si="15"/>
        <v>#VALUE!</v>
      </c>
      <c r="R100" s="335" t="str">
        <f t="shared" si="17"/>
        <v/>
      </c>
      <c r="S100" s="335" t="e">
        <f t="shared" si="15"/>
        <v>#VALUE!</v>
      </c>
    </row>
    <row r="101" spans="1:19" x14ac:dyDescent="0.2">
      <c r="A101" s="64" t="str">
        <f>IF('1b. Kons. jord'!C10&gt;0,"x","")</f>
        <v/>
      </c>
      <c r="B101" s="65" t="str">
        <f t="shared" si="9"/>
        <v>Krom (III)</v>
      </c>
      <c r="C101" s="65">
        <f t="shared" si="9"/>
        <v>1.5E-3</v>
      </c>
      <c r="D101" s="334" t="e">
        <f t="shared" si="10"/>
        <v>#VALUE!</v>
      </c>
      <c r="E101" s="335" t="e">
        <f t="shared" si="11"/>
        <v>#VALUE!</v>
      </c>
      <c r="F101" s="335" t="e">
        <f t="shared" si="11"/>
        <v>#VALUE!</v>
      </c>
      <c r="G101" s="335" t="e">
        <f t="shared" si="11"/>
        <v>#VALUE!</v>
      </c>
      <c r="H101" s="335" t="str">
        <f t="shared" si="12"/>
        <v/>
      </c>
      <c r="I101" s="335" t="e">
        <f t="shared" si="11"/>
        <v>#VALUE!</v>
      </c>
      <c r="J101" s="335" t="str">
        <f t="shared" si="13"/>
        <v/>
      </c>
      <c r="K101" s="335" t="e">
        <f t="shared" si="11"/>
        <v>#VALUE!</v>
      </c>
      <c r="L101" s="334" t="e">
        <f t="shared" si="14"/>
        <v>#VALUE!</v>
      </c>
      <c r="M101" s="335" t="e">
        <f t="shared" si="15"/>
        <v>#VALUE!</v>
      </c>
      <c r="N101" s="335" t="e">
        <f t="shared" si="15"/>
        <v>#VALUE!</v>
      </c>
      <c r="O101" s="335" t="e">
        <f t="shared" si="15"/>
        <v>#VALUE!</v>
      </c>
      <c r="P101" s="335" t="str">
        <f t="shared" si="16"/>
        <v/>
      </c>
      <c r="Q101" s="335" t="e">
        <f t="shared" si="15"/>
        <v>#VALUE!</v>
      </c>
      <c r="R101" s="335" t="str">
        <f t="shared" si="17"/>
        <v/>
      </c>
      <c r="S101" s="335" t="e">
        <f t="shared" si="15"/>
        <v>#VALUE!</v>
      </c>
    </row>
    <row r="102" spans="1:19" x14ac:dyDescent="0.2">
      <c r="A102" s="64" t="str">
        <f>IF('1b. Kons. jord'!C11&gt;0,"x","")</f>
        <v/>
      </c>
      <c r="B102" s="65" t="str">
        <f t="shared" si="9"/>
        <v>Krom (VI)</v>
      </c>
      <c r="C102" s="65">
        <f t="shared" si="9"/>
        <v>1.5E-3</v>
      </c>
      <c r="D102" s="334" t="e">
        <f t="shared" si="10"/>
        <v>#VALUE!</v>
      </c>
      <c r="E102" s="335" t="e">
        <f t="shared" si="11"/>
        <v>#VALUE!</v>
      </c>
      <c r="F102" s="335" t="e">
        <f t="shared" si="11"/>
        <v>#VALUE!</v>
      </c>
      <c r="G102" s="335" t="e">
        <f t="shared" si="11"/>
        <v>#VALUE!</v>
      </c>
      <c r="H102" s="335" t="str">
        <f t="shared" si="12"/>
        <v/>
      </c>
      <c r="I102" s="335" t="e">
        <f t="shared" si="11"/>
        <v>#VALUE!</v>
      </c>
      <c r="J102" s="335" t="str">
        <f t="shared" si="13"/>
        <v/>
      </c>
      <c r="K102" s="335" t="e">
        <f t="shared" si="11"/>
        <v>#VALUE!</v>
      </c>
      <c r="L102" s="334" t="e">
        <f t="shared" si="14"/>
        <v>#VALUE!</v>
      </c>
      <c r="M102" s="335" t="e">
        <f t="shared" si="15"/>
        <v>#VALUE!</v>
      </c>
      <c r="N102" s="335" t="e">
        <f t="shared" si="15"/>
        <v>#VALUE!</v>
      </c>
      <c r="O102" s="335" t="e">
        <f t="shared" si="15"/>
        <v>#VALUE!</v>
      </c>
      <c r="P102" s="335" t="str">
        <f t="shared" si="16"/>
        <v/>
      </c>
      <c r="Q102" s="335" t="e">
        <f t="shared" si="15"/>
        <v>#VALUE!</v>
      </c>
      <c r="R102" s="335" t="str">
        <f t="shared" si="17"/>
        <v/>
      </c>
      <c r="S102" s="335" t="e">
        <f t="shared" si="15"/>
        <v>#VALUE!</v>
      </c>
    </row>
    <row r="103" spans="1:19" x14ac:dyDescent="0.2">
      <c r="A103" s="64" t="str">
        <f>IF('1b. Kons. jord'!C12&gt;0,"x","")</f>
        <v/>
      </c>
      <c r="B103" s="65" t="str">
        <f t="shared" si="9"/>
        <v>Krom totalt (III + VI)</v>
      </c>
      <c r="C103" s="65">
        <f t="shared" si="9"/>
        <v>1.5E-3</v>
      </c>
      <c r="D103" s="334" t="e">
        <f t="shared" si="10"/>
        <v>#VALUE!</v>
      </c>
      <c r="E103" s="335" t="e">
        <f t="shared" si="11"/>
        <v>#VALUE!</v>
      </c>
      <c r="F103" s="335" t="e">
        <f t="shared" si="11"/>
        <v>#VALUE!</v>
      </c>
      <c r="G103" s="335" t="e">
        <f t="shared" si="11"/>
        <v>#VALUE!</v>
      </c>
      <c r="H103" s="335" t="str">
        <f t="shared" si="12"/>
        <v/>
      </c>
      <c r="I103" s="335" t="e">
        <f t="shared" si="11"/>
        <v>#VALUE!</v>
      </c>
      <c r="J103" s="335" t="str">
        <f t="shared" si="13"/>
        <v/>
      </c>
      <c r="K103" s="335" t="e">
        <f t="shared" si="11"/>
        <v>#VALUE!</v>
      </c>
      <c r="L103" s="334" t="e">
        <f t="shared" si="14"/>
        <v>#VALUE!</v>
      </c>
      <c r="M103" s="335" t="e">
        <f t="shared" si="15"/>
        <v>#VALUE!</v>
      </c>
      <c r="N103" s="335" t="e">
        <f t="shared" si="15"/>
        <v>#VALUE!</v>
      </c>
      <c r="O103" s="335" t="e">
        <f t="shared" si="15"/>
        <v>#VALUE!</v>
      </c>
      <c r="P103" s="335" t="str">
        <f t="shared" si="16"/>
        <v/>
      </c>
      <c r="Q103" s="335" t="e">
        <f t="shared" si="15"/>
        <v>#VALUE!</v>
      </c>
      <c r="R103" s="335" t="str">
        <f t="shared" si="17"/>
        <v/>
      </c>
      <c r="S103" s="335" t="e">
        <f t="shared" si="15"/>
        <v>#VALUE!</v>
      </c>
    </row>
    <row r="104" spans="1:19" x14ac:dyDescent="0.2">
      <c r="A104" s="64" t="str">
        <f>IF('1b. Kons. jord'!C13&gt;0,"x","")</f>
        <v/>
      </c>
      <c r="B104" s="65" t="str">
        <f t="shared" si="9"/>
        <v>Nikkel</v>
      </c>
      <c r="C104" s="65">
        <f t="shared" si="9"/>
        <v>1.4999999999999999E-2</v>
      </c>
      <c r="D104" s="334" t="e">
        <f t="shared" si="10"/>
        <v>#VALUE!</v>
      </c>
      <c r="E104" s="335" t="e">
        <f t="shared" si="11"/>
        <v>#VALUE!</v>
      </c>
      <c r="F104" s="335" t="e">
        <f t="shared" si="11"/>
        <v>#VALUE!</v>
      </c>
      <c r="G104" s="335" t="e">
        <f t="shared" si="11"/>
        <v>#VALUE!</v>
      </c>
      <c r="H104" s="335" t="str">
        <f t="shared" si="12"/>
        <v/>
      </c>
      <c r="I104" s="335" t="e">
        <f t="shared" si="11"/>
        <v>#VALUE!</v>
      </c>
      <c r="J104" s="335" t="str">
        <f t="shared" si="13"/>
        <v/>
      </c>
      <c r="K104" s="335" t="e">
        <f t="shared" si="11"/>
        <v>#VALUE!</v>
      </c>
      <c r="L104" s="334" t="e">
        <f t="shared" si="14"/>
        <v>#VALUE!</v>
      </c>
      <c r="M104" s="335" t="e">
        <f t="shared" si="15"/>
        <v>#VALUE!</v>
      </c>
      <c r="N104" s="335" t="e">
        <f t="shared" si="15"/>
        <v>#VALUE!</v>
      </c>
      <c r="O104" s="335" t="e">
        <f t="shared" si="15"/>
        <v>#VALUE!</v>
      </c>
      <c r="P104" s="335" t="str">
        <f t="shared" si="16"/>
        <v/>
      </c>
      <c r="Q104" s="335" t="e">
        <f t="shared" si="15"/>
        <v>#VALUE!</v>
      </c>
      <c r="R104" s="335" t="str">
        <f t="shared" si="17"/>
        <v/>
      </c>
      <c r="S104" s="335" t="e">
        <f t="shared" si="15"/>
        <v>#VALUE!</v>
      </c>
    </row>
    <row r="105" spans="1:19" x14ac:dyDescent="0.2">
      <c r="A105" s="64" t="str">
        <f>IF('1b. Kons. jord'!C14&gt;0,"x","")</f>
        <v/>
      </c>
      <c r="B105" s="65" t="str">
        <f t="shared" si="9"/>
        <v>Cyanid fri</v>
      </c>
      <c r="C105" s="65">
        <f t="shared" si="9"/>
        <v>1.2E-2</v>
      </c>
      <c r="D105" s="334" t="e">
        <f t="shared" si="10"/>
        <v>#VALUE!</v>
      </c>
      <c r="E105" s="335" t="e">
        <f t="shared" si="11"/>
        <v>#VALUE!</v>
      </c>
      <c r="F105" s="335" t="e">
        <f t="shared" si="11"/>
        <v>#VALUE!</v>
      </c>
      <c r="G105" s="335" t="e">
        <f t="shared" si="11"/>
        <v>#VALUE!</v>
      </c>
      <c r="H105" s="335" t="e">
        <f>IF(H14="","",H14/$D14)</f>
        <v>#VALUE!</v>
      </c>
      <c r="I105" s="335" t="e">
        <f t="shared" si="11"/>
        <v>#VALUE!</v>
      </c>
      <c r="J105" s="335" t="str">
        <f t="shared" si="13"/>
        <v/>
      </c>
      <c r="K105" s="335" t="e">
        <f t="shared" si="11"/>
        <v>#VALUE!</v>
      </c>
      <c r="L105" s="334" t="e">
        <f t="shared" si="14"/>
        <v>#VALUE!</v>
      </c>
      <c r="M105" s="335" t="e">
        <f t="shared" si="15"/>
        <v>#VALUE!</v>
      </c>
      <c r="N105" s="335" t="e">
        <f t="shared" si="15"/>
        <v>#VALUE!</v>
      </c>
      <c r="O105" s="335" t="e">
        <f t="shared" si="15"/>
        <v>#VALUE!</v>
      </c>
      <c r="P105" s="335" t="e">
        <f t="shared" si="16"/>
        <v>#VALUE!</v>
      </c>
      <c r="Q105" s="335" t="e">
        <f t="shared" si="15"/>
        <v>#VALUE!</v>
      </c>
      <c r="R105" s="335" t="str">
        <f t="shared" si="17"/>
        <v/>
      </c>
      <c r="S105" s="335" t="e">
        <f t="shared" si="15"/>
        <v>#VALUE!</v>
      </c>
    </row>
    <row r="106" spans="1:19" x14ac:dyDescent="0.2">
      <c r="A106" s="64" t="str">
        <f>IF('1b. Kons. jord'!C15&gt;0,"x","")</f>
        <v/>
      </c>
      <c r="B106" s="65" t="str">
        <f t="shared" si="9"/>
        <v>PCB CAS1336-36-3</v>
      </c>
      <c r="C106" s="65">
        <f t="shared" si="9"/>
        <v>1.0000000000000001E-5</v>
      </c>
      <c r="D106" s="334" t="e">
        <f t="shared" si="10"/>
        <v>#VALUE!</v>
      </c>
      <c r="E106" s="335" t="e">
        <f t="shared" si="11"/>
        <v>#VALUE!</v>
      </c>
      <c r="F106" s="335" t="e">
        <f t="shared" si="11"/>
        <v>#VALUE!</v>
      </c>
      <c r="G106" s="335" t="e">
        <f t="shared" si="11"/>
        <v>#VALUE!</v>
      </c>
      <c r="H106" s="335" t="e">
        <f t="shared" si="12"/>
        <v>#VALUE!</v>
      </c>
      <c r="I106" s="335" t="e">
        <f t="shared" si="11"/>
        <v>#VALUE!</v>
      </c>
      <c r="J106" s="335" t="str">
        <f t="shared" si="13"/>
        <v/>
      </c>
      <c r="K106" s="335" t="e">
        <f t="shared" si="11"/>
        <v>#VALUE!</v>
      </c>
      <c r="L106" s="334" t="e">
        <f t="shared" si="14"/>
        <v>#VALUE!</v>
      </c>
      <c r="M106" s="335" t="e">
        <f t="shared" si="15"/>
        <v>#VALUE!</v>
      </c>
      <c r="N106" s="335" t="e">
        <f t="shared" si="15"/>
        <v>#VALUE!</v>
      </c>
      <c r="O106" s="335" t="e">
        <f t="shared" si="15"/>
        <v>#VALUE!</v>
      </c>
      <c r="P106" s="335" t="e">
        <f t="shared" si="16"/>
        <v>#VALUE!</v>
      </c>
      <c r="Q106" s="335" t="e">
        <f t="shared" si="15"/>
        <v>#VALUE!</v>
      </c>
      <c r="R106" s="335" t="str">
        <f t="shared" si="17"/>
        <v/>
      </c>
      <c r="S106" s="335" t="e">
        <f t="shared" si="15"/>
        <v>#VALUE!</v>
      </c>
    </row>
    <row r="107" spans="1:19" x14ac:dyDescent="0.2">
      <c r="A107" s="64" t="str">
        <f>IF('1b. Kons. jord'!C16&gt;0,"x","")</f>
        <v/>
      </c>
      <c r="B107" s="65" t="str">
        <f t="shared" si="9"/>
        <v>Lindan</v>
      </c>
      <c r="C107" s="65">
        <f t="shared" si="9"/>
        <v>1E-3</v>
      </c>
      <c r="D107" s="334" t="e">
        <f t="shared" si="10"/>
        <v>#VALUE!</v>
      </c>
      <c r="E107" s="335" t="e">
        <f t="shared" si="11"/>
        <v>#VALUE!</v>
      </c>
      <c r="F107" s="335" t="e">
        <f t="shared" si="11"/>
        <v>#VALUE!</v>
      </c>
      <c r="G107" s="335" t="e">
        <f t="shared" si="11"/>
        <v>#VALUE!</v>
      </c>
      <c r="H107" s="335" t="e">
        <f t="shared" si="12"/>
        <v>#VALUE!</v>
      </c>
      <c r="I107" s="335" t="e">
        <f t="shared" si="11"/>
        <v>#VALUE!</v>
      </c>
      <c r="J107" s="335" t="str">
        <f t="shared" si="13"/>
        <v/>
      </c>
      <c r="K107" s="335" t="e">
        <f t="shared" si="11"/>
        <v>#VALUE!</v>
      </c>
      <c r="L107" s="334" t="e">
        <f t="shared" si="14"/>
        <v>#VALUE!</v>
      </c>
      <c r="M107" s="335" t="e">
        <f t="shared" si="15"/>
        <v>#VALUE!</v>
      </c>
      <c r="N107" s="335" t="e">
        <f t="shared" si="15"/>
        <v>#VALUE!</v>
      </c>
      <c r="O107" s="335" t="e">
        <f t="shared" si="15"/>
        <v>#VALUE!</v>
      </c>
      <c r="P107" s="335" t="e">
        <f t="shared" si="16"/>
        <v>#VALUE!</v>
      </c>
      <c r="Q107" s="335" t="e">
        <f t="shared" si="15"/>
        <v>#VALUE!</v>
      </c>
      <c r="R107" s="335" t="str">
        <f t="shared" si="17"/>
        <v/>
      </c>
      <c r="S107" s="335" t="e">
        <f t="shared" si="15"/>
        <v>#VALUE!</v>
      </c>
    </row>
    <row r="108" spans="1:19" x14ac:dyDescent="0.2">
      <c r="A108" s="64" t="str">
        <f>IF('1b. Kons. jord'!C17&gt;0,"x","")</f>
        <v/>
      </c>
      <c r="B108" s="65" t="str">
        <f t="shared" si="9"/>
        <v>DDT</v>
      </c>
      <c r="C108" s="65">
        <f t="shared" si="9"/>
        <v>0.01</v>
      </c>
      <c r="D108" s="334" t="e">
        <f t="shared" si="10"/>
        <v>#VALUE!</v>
      </c>
      <c r="E108" s="335" t="e">
        <f t="shared" si="11"/>
        <v>#VALUE!</v>
      </c>
      <c r="F108" s="335" t="e">
        <f t="shared" si="11"/>
        <v>#VALUE!</v>
      </c>
      <c r="G108" s="335" t="e">
        <f t="shared" si="11"/>
        <v>#VALUE!</v>
      </c>
      <c r="H108" s="335" t="e">
        <f t="shared" si="12"/>
        <v>#VALUE!</v>
      </c>
      <c r="I108" s="335" t="e">
        <f t="shared" si="11"/>
        <v>#VALUE!</v>
      </c>
      <c r="J108" s="335" t="str">
        <f t="shared" si="13"/>
        <v/>
      </c>
      <c r="K108" s="335" t="e">
        <f t="shared" si="11"/>
        <v>#VALUE!</v>
      </c>
      <c r="L108" s="334" t="e">
        <f t="shared" si="14"/>
        <v>#VALUE!</v>
      </c>
      <c r="M108" s="335" t="e">
        <f t="shared" si="15"/>
        <v>#VALUE!</v>
      </c>
      <c r="N108" s="335" t="e">
        <f t="shared" si="15"/>
        <v>#VALUE!</v>
      </c>
      <c r="O108" s="335" t="e">
        <f t="shared" si="15"/>
        <v>#VALUE!</v>
      </c>
      <c r="P108" s="335" t="e">
        <f t="shared" si="16"/>
        <v>#VALUE!</v>
      </c>
      <c r="Q108" s="335" t="e">
        <f t="shared" si="15"/>
        <v>#VALUE!</v>
      </c>
      <c r="R108" s="335" t="str">
        <f t="shared" si="17"/>
        <v/>
      </c>
      <c r="S108" s="335" t="e">
        <f t="shared" si="15"/>
        <v>#VALUE!</v>
      </c>
    </row>
    <row r="109" spans="1:19" x14ac:dyDescent="0.2">
      <c r="A109" s="64" t="str">
        <f>IF('1b. Kons. jord'!C18&gt;0,"x","")</f>
        <v/>
      </c>
      <c r="B109" s="65" t="str">
        <f t="shared" si="9"/>
        <v>Monoklorbensen</v>
      </c>
      <c r="C109" s="65">
        <f t="shared" si="9"/>
        <v>0.2</v>
      </c>
      <c r="D109" s="334" t="e">
        <f t="shared" si="10"/>
        <v>#VALUE!</v>
      </c>
      <c r="E109" s="335" t="e">
        <f t="shared" si="11"/>
        <v>#VALUE!</v>
      </c>
      <c r="F109" s="335" t="e">
        <f t="shared" si="11"/>
        <v>#VALUE!</v>
      </c>
      <c r="G109" s="335" t="e">
        <f t="shared" si="11"/>
        <v>#VALUE!</v>
      </c>
      <c r="H109" s="335" t="e">
        <f t="shared" si="12"/>
        <v>#VALUE!</v>
      </c>
      <c r="I109" s="335" t="e">
        <f t="shared" si="11"/>
        <v>#VALUE!</v>
      </c>
      <c r="J109" s="335" t="str">
        <f t="shared" si="13"/>
        <v/>
      </c>
      <c r="K109" s="335" t="e">
        <f t="shared" si="11"/>
        <v>#VALUE!</v>
      </c>
      <c r="L109" s="334" t="e">
        <f t="shared" si="14"/>
        <v>#VALUE!</v>
      </c>
      <c r="M109" s="335" t="e">
        <f t="shared" si="15"/>
        <v>#VALUE!</v>
      </c>
      <c r="N109" s="335" t="e">
        <f t="shared" si="15"/>
        <v>#VALUE!</v>
      </c>
      <c r="O109" s="335" t="e">
        <f t="shared" si="15"/>
        <v>#VALUE!</v>
      </c>
      <c r="P109" s="335" t="e">
        <f t="shared" si="16"/>
        <v>#VALUE!</v>
      </c>
      <c r="Q109" s="335" t="e">
        <f t="shared" si="15"/>
        <v>#VALUE!</v>
      </c>
      <c r="R109" s="335" t="str">
        <f t="shared" si="17"/>
        <v/>
      </c>
      <c r="S109" s="335" t="e">
        <f t="shared" si="15"/>
        <v>#VALUE!</v>
      </c>
    </row>
    <row r="110" spans="1:19" x14ac:dyDescent="0.2">
      <c r="A110" s="64" t="str">
        <f>IF('1b. Kons. jord'!C19&gt;0,"x","")</f>
        <v/>
      </c>
      <c r="B110" s="65" t="str">
        <f t="shared" si="9"/>
        <v>1,2-diklorbensen</v>
      </c>
      <c r="C110" s="65">
        <f t="shared" si="9"/>
        <v>0.43</v>
      </c>
      <c r="D110" s="334" t="e">
        <f t="shared" si="10"/>
        <v>#VALUE!</v>
      </c>
      <c r="E110" s="335" t="e">
        <f t="shared" si="11"/>
        <v>#VALUE!</v>
      </c>
      <c r="F110" s="335" t="e">
        <f t="shared" si="11"/>
        <v>#VALUE!</v>
      </c>
      <c r="G110" s="335" t="e">
        <f t="shared" si="11"/>
        <v>#VALUE!</v>
      </c>
      <c r="H110" s="335" t="e">
        <f t="shared" si="12"/>
        <v>#VALUE!</v>
      </c>
      <c r="I110" s="335" t="e">
        <f t="shared" si="11"/>
        <v>#VALUE!</v>
      </c>
      <c r="J110" s="335" t="str">
        <f t="shared" si="13"/>
        <v/>
      </c>
      <c r="K110" s="335" t="e">
        <f t="shared" si="11"/>
        <v>#VALUE!</v>
      </c>
      <c r="L110" s="334" t="e">
        <f t="shared" si="14"/>
        <v>#VALUE!</v>
      </c>
      <c r="M110" s="335" t="e">
        <f t="shared" si="15"/>
        <v>#VALUE!</v>
      </c>
      <c r="N110" s="335" t="e">
        <f t="shared" si="15"/>
        <v>#VALUE!</v>
      </c>
      <c r="O110" s="335" t="e">
        <f t="shared" si="15"/>
        <v>#VALUE!</v>
      </c>
      <c r="P110" s="335" t="e">
        <f t="shared" si="16"/>
        <v>#VALUE!</v>
      </c>
      <c r="Q110" s="335" t="e">
        <f t="shared" si="15"/>
        <v>#VALUE!</v>
      </c>
      <c r="R110" s="335" t="str">
        <f t="shared" si="17"/>
        <v/>
      </c>
      <c r="S110" s="335" t="e">
        <f t="shared" si="15"/>
        <v>#VALUE!</v>
      </c>
    </row>
    <row r="111" spans="1:19" x14ac:dyDescent="0.2">
      <c r="A111" s="64" t="str">
        <f>IF('1b. Kons. jord'!C20&gt;0,"x","")</f>
        <v/>
      </c>
      <c r="B111" s="65" t="str">
        <f t="shared" si="9"/>
        <v>1,4-diklorbensen</v>
      </c>
      <c r="C111" s="65">
        <f t="shared" si="9"/>
        <v>0.1</v>
      </c>
      <c r="D111" s="334" t="e">
        <f t="shared" si="10"/>
        <v>#VALUE!</v>
      </c>
      <c r="E111" s="335" t="e">
        <f t="shared" si="11"/>
        <v>#VALUE!</v>
      </c>
      <c r="F111" s="335" t="e">
        <f t="shared" si="11"/>
        <v>#VALUE!</v>
      </c>
      <c r="G111" s="335" t="e">
        <f t="shared" si="11"/>
        <v>#VALUE!</v>
      </c>
      <c r="H111" s="335" t="e">
        <f t="shared" si="12"/>
        <v>#VALUE!</v>
      </c>
      <c r="I111" s="335" t="e">
        <f t="shared" si="11"/>
        <v>#VALUE!</v>
      </c>
      <c r="J111" s="335" t="str">
        <f t="shared" si="13"/>
        <v/>
      </c>
      <c r="K111" s="335" t="e">
        <f t="shared" si="11"/>
        <v>#VALUE!</v>
      </c>
      <c r="L111" s="334" t="e">
        <f t="shared" si="14"/>
        <v>#VALUE!</v>
      </c>
      <c r="M111" s="335" t="e">
        <f t="shared" si="15"/>
        <v>#VALUE!</v>
      </c>
      <c r="N111" s="335" t="e">
        <f t="shared" si="15"/>
        <v>#VALUE!</v>
      </c>
      <c r="O111" s="335" t="e">
        <f t="shared" si="15"/>
        <v>#VALUE!</v>
      </c>
      <c r="P111" s="335" t="e">
        <f t="shared" si="16"/>
        <v>#VALUE!</v>
      </c>
      <c r="Q111" s="335" t="e">
        <f t="shared" si="15"/>
        <v>#VALUE!</v>
      </c>
      <c r="R111" s="335" t="str">
        <f t="shared" si="17"/>
        <v/>
      </c>
      <c r="S111" s="335" t="e">
        <f t="shared" si="15"/>
        <v>#VALUE!</v>
      </c>
    </row>
    <row r="112" spans="1:19" x14ac:dyDescent="0.2">
      <c r="A112" s="64" t="str">
        <f>IF('1b. Kons. jord'!C21&gt;0,"x","")</f>
        <v/>
      </c>
      <c r="B112" s="65" t="str">
        <f t="shared" ref="B112:C127" si="18">B21</f>
        <v>1,2,4-triklorbensen</v>
      </c>
      <c r="C112" s="65">
        <f t="shared" si="18"/>
        <v>8.0000000000000002E-3</v>
      </c>
      <c r="D112" s="334" t="e">
        <f t="shared" si="10"/>
        <v>#VALUE!</v>
      </c>
      <c r="E112" s="335" t="e">
        <f t="shared" ref="E112:K127" si="19">E21/$D21</f>
        <v>#VALUE!</v>
      </c>
      <c r="F112" s="335" t="e">
        <f t="shared" si="19"/>
        <v>#VALUE!</v>
      </c>
      <c r="G112" s="335" t="e">
        <f t="shared" si="19"/>
        <v>#VALUE!</v>
      </c>
      <c r="H112" s="335" t="e">
        <f t="shared" si="12"/>
        <v>#VALUE!</v>
      </c>
      <c r="I112" s="335" t="e">
        <f t="shared" si="19"/>
        <v>#VALUE!</v>
      </c>
      <c r="J112" s="335" t="str">
        <f t="shared" si="13"/>
        <v/>
      </c>
      <c r="K112" s="335" t="e">
        <f t="shared" si="19"/>
        <v>#VALUE!</v>
      </c>
      <c r="L112" s="334" t="e">
        <f t="shared" si="14"/>
        <v>#VALUE!</v>
      </c>
      <c r="M112" s="335" t="e">
        <f t="shared" ref="M112:S127" si="20">M21/$L21</f>
        <v>#VALUE!</v>
      </c>
      <c r="N112" s="335" t="e">
        <f t="shared" si="20"/>
        <v>#VALUE!</v>
      </c>
      <c r="O112" s="335" t="e">
        <f t="shared" si="20"/>
        <v>#VALUE!</v>
      </c>
      <c r="P112" s="335" t="e">
        <f t="shared" si="16"/>
        <v>#VALUE!</v>
      </c>
      <c r="Q112" s="335" t="e">
        <f t="shared" si="20"/>
        <v>#VALUE!</v>
      </c>
      <c r="R112" s="335" t="str">
        <f t="shared" si="17"/>
        <v/>
      </c>
      <c r="S112" s="335" t="e">
        <f t="shared" si="20"/>
        <v>#VALUE!</v>
      </c>
    </row>
    <row r="113" spans="1:19" x14ac:dyDescent="0.2">
      <c r="A113" s="64" t="str">
        <f>IF('1b. Kons. jord'!C22&gt;0,"x","")</f>
        <v/>
      </c>
      <c r="B113" s="65" t="str">
        <f t="shared" si="18"/>
        <v>1,2,3-triklorbensen</v>
      </c>
      <c r="C113" s="65">
        <f t="shared" si="18"/>
        <v>8.0000000000000002E-3</v>
      </c>
      <c r="D113" s="334" t="e">
        <f t="shared" si="10"/>
        <v>#VALUE!</v>
      </c>
      <c r="E113" s="335" t="e">
        <f t="shared" si="19"/>
        <v>#VALUE!</v>
      </c>
      <c r="F113" s="335" t="e">
        <f t="shared" si="19"/>
        <v>#VALUE!</v>
      </c>
      <c r="G113" s="335" t="e">
        <f t="shared" si="19"/>
        <v>#VALUE!</v>
      </c>
      <c r="H113" s="335" t="e">
        <f t="shared" si="12"/>
        <v>#VALUE!</v>
      </c>
      <c r="I113" s="335" t="e">
        <f t="shared" si="19"/>
        <v>#VALUE!</v>
      </c>
      <c r="J113" s="335" t="str">
        <f t="shared" si="13"/>
        <v/>
      </c>
      <c r="K113" s="335" t="e">
        <f t="shared" si="19"/>
        <v>#VALUE!</v>
      </c>
      <c r="L113" s="334" t="e">
        <f t="shared" si="14"/>
        <v>#VALUE!</v>
      </c>
      <c r="M113" s="335" t="e">
        <f t="shared" si="20"/>
        <v>#VALUE!</v>
      </c>
      <c r="N113" s="335" t="e">
        <f t="shared" si="20"/>
        <v>#VALUE!</v>
      </c>
      <c r="O113" s="335" t="e">
        <f t="shared" si="20"/>
        <v>#VALUE!</v>
      </c>
      <c r="P113" s="335" t="e">
        <f t="shared" si="16"/>
        <v>#VALUE!</v>
      </c>
      <c r="Q113" s="335" t="e">
        <f t="shared" si="20"/>
        <v>#VALUE!</v>
      </c>
      <c r="R113" s="335" t="str">
        <f t="shared" si="17"/>
        <v/>
      </c>
      <c r="S113" s="335" t="e">
        <f t="shared" si="20"/>
        <v>#VALUE!</v>
      </c>
    </row>
    <row r="114" spans="1:19" x14ac:dyDescent="0.2">
      <c r="A114" s="64" t="str">
        <f>IF('1b. Kons. jord'!C23&gt;0,"x","")</f>
        <v/>
      </c>
      <c r="B114" s="65" t="str">
        <f t="shared" si="18"/>
        <v>1,3,5-triklorbensen</v>
      </c>
      <c r="C114" s="65">
        <f t="shared" si="18"/>
        <v>8.0000000000000002E-3</v>
      </c>
      <c r="D114" s="334" t="e">
        <f t="shared" si="10"/>
        <v>#VALUE!</v>
      </c>
      <c r="E114" s="335" t="e">
        <f t="shared" si="19"/>
        <v>#VALUE!</v>
      </c>
      <c r="F114" s="335" t="e">
        <f t="shared" si="19"/>
        <v>#VALUE!</v>
      </c>
      <c r="G114" s="335" t="e">
        <f t="shared" si="19"/>
        <v>#VALUE!</v>
      </c>
      <c r="H114" s="335" t="e">
        <f t="shared" si="12"/>
        <v>#VALUE!</v>
      </c>
      <c r="I114" s="335" t="e">
        <f t="shared" si="19"/>
        <v>#VALUE!</v>
      </c>
      <c r="J114" s="335" t="str">
        <f t="shared" si="13"/>
        <v/>
      </c>
      <c r="K114" s="335" t="e">
        <f t="shared" si="19"/>
        <v>#VALUE!</v>
      </c>
      <c r="L114" s="334" t="e">
        <f t="shared" si="14"/>
        <v>#VALUE!</v>
      </c>
      <c r="M114" s="335" t="e">
        <f t="shared" si="20"/>
        <v>#VALUE!</v>
      </c>
      <c r="N114" s="335" t="e">
        <f t="shared" si="20"/>
        <v>#VALUE!</v>
      </c>
      <c r="O114" s="335" t="e">
        <f t="shared" si="20"/>
        <v>#VALUE!</v>
      </c>
      <c r="P114" s="335" t="e">
        <f t="shared" si="16"/>
        <v>#VALUE!</v>
      </c>
      <c r="Q114" s="335" t="e">
        <f t="shared" si="20"/>
        <v>#VALUE!</v>
      </c>
      <c r="R114" s="335" t="str">
        <f t="shared" si="17"/>
        <v/>
      </c>
      <c r="S114" s="335" t="e">
        <f t="shared" si="20"/>
        <v>#VALUE!</v>
      </c>
    </row>
    <row r="115" spans="1:19" x14ac:dyDescent="0.2">
      <c r="A115" s="64" t="str">
        <f>IF('1b. Kons. jord'!C24&gt;0,"x","")</f>
        <v/>
      </c>
      <c r="B115" s="65" t="str">
        <f t="shared" si="18"/>
        <v>1,2,4,5-tetraklorbensen</v>
      </c>
      <c r="C115" s="65">
        <f t="shared" si="18"/>
        <v>2.9999999999999997E-4</v>
      </c>
      <c r="D115" s="334" t="e">
        <f t="shared" si="10"/>
        <v>#VALUE!</v>
      </c>
      <c r="E115" s="335" t="e">
        <f t="shared" si="19"/>
        <v>#VALUE!</v>
      </c>
      <c r="F115" s="335" t="e">
        <f t="shared" si="19"/>
        <v>#VALUE!</v>
      </c>
      <c r="G115" s="335" t="e">
        <f t="shared" si="19"/>
        <v>#VALUE!</v>
      </c>
      <c r="H115" s="335" t="e">
        <f t="shared" si="12"/>
        <v>#VALUE!</v>
      </c>
      <c r="I115" s="335" t="e">
        <f t="shared" si="19"/>
        <v>#VALUE!</v>
      </c>
      <c r="J115" s="335" t="str">
        <f t="shared" si="13"/>
        <v/>
      </c>
      <c r="K115" s="335" t="e">
        <f t="shared" si="19"/>
        <v>#VALUE!</v>
      </c>
      <c r="L115" s="334" t="e">
        <f t="shared" si="14"/>
        <v>#VALUE!</v>
      </c>
      <c r="M115" s="335" t="e">
        <f t="shared" si="20"/>
        <v>#VALUE!</v>
      </c>
      <c r="N115" s="335" t="e">
        <f t="shared" si="20"/>
        <v>#VALUE!</v>
      </c>
      <c r="O115" s="335" t="e">
        <f t="shared" si="20"/>
        <v>#VALUE!</v>
      </c>
      <c r="P115" s="335" t="e">
        <f t="shared" si="16"/>
        <v>#VALUE!</v>
      </c>
      <c r="Q115" s="335" t="e">
        <f t="shared" si="20"/>
        <v>#VALUE!</v>
      </c>
      <c r="R115" s="335" t="str">
        <f t="shared" si="17"/>
        <v/>
      </c>
      <c r="S115" s="335" t="e">
        <f t="shared" si="20"/>
        <v>#VALUE!</v>
      </c>
    </row>
    <row r="116" spans="1:19" x14ac:dyDescent="0.2">
      <c r="A116" s="64" t="str">
        <f>IF('1b. Kons. jord'!C25&gt;0,"x","")</f>
        <v/>
      </c>
      <c r="B116" s="65" t="str">
        <f t="shared" si="18"/>
        <v>Pentaklorbensen</v>
      </c>
      <c r="C116" s="65">
        <f t="shared" si="18"/>
        <v>5.0000000000000001E-4</v>
      </c>
      <c r="D116" s="334" t="e">
        <f t="shared" si="10"/>
        <v>#VALUE!</v>
      </c>
      <c r="E116" s="335" t="e">
        <f t="shared" si="19"/>
        <v>#VALUE!</v>
      </c>
      <c r="F116" s="335" t="e">
        <f t="shared" si="19"/>
        <v>#VALUE!</v>
      </c>
      <c r="G116" s="335" t="e">
        <f t="shared" si="19"/>
        <v>#VALUE!</v>
      </c>
      <c r="H116" s="335" t="e">
        <f t="shared" si="12"/>
        <v>#VALUE!</v>
      </c>
      <c r="I116" s="335" t="e">
        <f t="shared" si="19"/>
        <v>#VALUE!</v>
      </c>
      <c r="J116" s="335" t="str">
        <f t="shared" si="13"/>
        <v/>
      </c>
      <c r="K116" s="335" t="e">
        <f t="shared" si="19"/>
        <v>#VALUE!</v>
      </c>
      <c r="L116" s="334" t="e">
        <f t="shared" si="14"/>
        <v>#VALUE!</v>
      </c>
      <c r="M116" s="335" t="e">
        <f t="shared" si="20"/>
        <v>#VALUE!</v>
      </c>
      <c r="N116" s="335" t="e">
        <f t="shared" si="20"/>
        <v>#VALUE!</v>
      </c>
      <c r="O116" s="335" t="e">
        <f t="shared" si="20"/>
        <v>#VALUE!</v>
      </c>
      <c r="P116" s="335" t="e">
        <f t="shared" si="16"/>
        <v>#VALUE!</v>
      </c>
      <c r="Q116" s="335" t="e">
        <f t="shared" si="20"/>
        <v>#VALUE!</v>
      </c>
      <c r="R116" s="335" t="str">
        <f t="shared" si="17"/>
        <v/>
      </c>
      <c r="S116" s="335" t="e">
        <f t="shared" si="20"/>
        <v>#VALUE!</v>
      </c>
    </row>
    <row r="117" spans="1:19" x14ac:dyDescent="0.2">
      <c r="A117" s="64" t="str">
        <f>IF('1b. Kons. jord'!C26&gt;0,"x","")</f>
        <v/>
      </c>
      <c r="B117" s="65" t="str">
        <f t="shared" si="18"/>
        <v>Heksaklorbensen</v>
      </c>
      <c r="C117" s="65">
        <f t="shared" si="18"/>
        <v>1.6000000000000001E-4</v>
      </c>
      <c r="D117" s="334" t="e">
        <f t="shared" si="10"/>
        <v>#VALUE!</v>
      </c>
      <c r="E117" s="335" t="e">
        <f t="shared" si="19"/>
        <v>#VALUE!</v>
      </c>
      <c r="F117" s="335" t="e">
        <f t="shared" si="19"/>
        <v>#VALUE!</v>
      </c>
      <c r="G117" s="335" t="e">
        <f t="shared" si="19"/>
        <v>#VALUE!</v>
      </c>
      <c r="H117" s="335" t="e">
        <f t="shared" si="12"/>
        <v>#VALUE!</v>
      </c>
      <c r="I117" s="335" t="e">
        <f t="shared" si="19"/>
        <v>#VALUE!</v>
      </c>
      <c r="J117" s="335" t="str">
        <f t="shared" si="13"/>
        <v/>
      </c>
      <c r="K117" s="335" t="e">
        <f t="shared" si="19"/>
        <v>#VALUE!</v>
      </c>
      <c r="L117" s="334" t="e">
        <f t="shared" si="14"/>
        <v>#VALUE!</v>
      </c>
      <c r="M117" s="335" t="e">
        <f t="shared" si="20"/>
        <v>#VALUE!</v>
      </c>
      <c r="N117" s="335" t="e">
        <f t="shared" si="20"/>
        <v>#VALUE!</v>
      </c>
      <c r="O117" s="335" t="e">
        <f t="shared" si="20"/>
        <v>#VALUE!</v>
      </c>
      <c r="P117" s="335" t="e">
        <f t="shared" si="16"/>
        <v>#VALUE!</v>
      </c>
      <c r="Q117" s="335" t="e">
        <f t="shared" si="20"/>
        <v>#VALUE!</v>
      </c>
      <c r="R117" s="335" t="str">
        <f t="shared" si="17"/>
        <v/>
      </c>
      <c r="S117" s="335" t="e">
        <f t="shared" si="20"/>
        <v>#VALUE!</v>
      </c>
    </row>
    <row r="118" spans="1:19" x14ac:dyDescent="0.2">
      <c r="A118" s="64" t="str">
        <f>IF('1b. Kons. jord'!C27&gt;0,"x","")</f>
        <v/>
      </c>
      <c r="B118" s="65" t="str">
        <f t="shared" si="18"/>
        <v>Diklormetan</v>
      </c>
      <c r="C118" s="65">
        <f t="shared" si="18"/>
        <v>0.06</v>
      </c>
      <c r="D118" s="334" t="e">
        <f t="shared" si="10"/>
        <v>#VALUE!</v>
      </c>
      <c r="E118" s="335" t="e">
        <f t="shared" si="19"/>
        <v>#VALUE!</v>
      </c>
      <c r="F118" s="335" t="e">
        <f t="shared" si="19"/>
        <v>#VALUE!</v>
      </c>
      <c r="G118" s="335" t="e">
        <f t="shared" si="19"/>
        <v>#VALUE!</v>
      </c>
      <c r="H118" s="335" t="e">
        <f t="shared" si="12"/>
        <v>#VALUE!</v>
      </c>
      <c r="I118" s="335" t="e">
        <f t="shared" si="19"/>
        <v>#VALUE!</v>
      </c>
      <c r="J118" s="335" t="str">
        <f t="shared" si="13"/>
        <v/>
      </c>
      <c r="K118" s="335" t="e">
        <f t="shared" si="19"/>
        <v>#VALUE!</v>
      </c>
      <c r="L118" s="334" t="e">
        <f t="shared" si="14"/>
        <v>#VALUE!</v>
      </c>
      <c r="M118" s="335" t="e">
        <f t="shared" si="20"/>
        <v>#VALUE!</v>
      </c>
      <c r="N118" s="335" t="e">
        <f t="shared" si="20"/>
        <v>#VALUE!</v>
      </c>
      <c r="O118" s="335" t="e">
        <f t="shared" si="20"/>
        <v>#VALUE!</v>
      </c>
      <c r="P118" s="335" t="e">
        <f t="shared" si="16"/>
        <v>#VALUE!</v>
      </c>
      <c r="Q118" s="335" t="e">
        <f t="shared" si="20"/>
        <v>#VALUE!</v>
      </c>
      <c r="R118" s="335" t="str">
        <f t="shared" si="17"/>
        <v/>
      </c>
      <c r="S118" s="335" t="e">
        <f t="shared" si="20"/>
        <v>#VALUE!</v>
      </c>
    </row>
    <row r="119" spans="1:19" x14ac:dyDescent="0.2">
      <c r="A119" s="64" t="str">
        <f>IF('1b. Kons. jord'!C28&gt;0,"x","")</f>
        <v/>
      </c>
      <c r="B119" s="65" t="str">
        <f t="shared" si="18"/>
        <v>Triklormetan</v>
      </c>
      <c r="C119" s="65">
        <f t="shared" si="18"/>
        <v>0.03</v>
      </c>
      <c r="D119" s="334" t="e">
        <f t="shared" si="10"/>
        <v>#VALUE!</v>
      </c>
      <c r="E119" s="335" t="e">
        <f t="shared" si="19"/>
        <v>#VALUE!</v>
      </c>
      <c r="F119" s="335" t="e">
        <f t="shared" si="19"/>
        <v>#VALUE!</v>
      </c>
      <c r="G119" s="335" t="e">
        <f t="shared" si="19"/>
        <v>#VALUE!</v>
      </c>
      <c r="H119" s="335" t="e">
        <f t="shared" si="12"/>
        <v>#VALUE!</v>
      </c>
      <c r="I119" s="335" t="e">
        <f t="shared" si="19"/>
        <v>#VALUE!</v>
      </c>
      <c r="J119" s="335" t="str">
        <f t="shared" si="13"/>
        <v/>
      </c>
      <c r="K119" s="335" t="e">
        <f t="shared" si="19"/>
        <v>#VALUE!</v>
      </c>
      <c r="L119" s="334" t="e">
        <f t="shared" si="14"/>
        <v>#VALUE!</v>
      </c>
      <c r="M119" s="335" t="e">
        <f t="shared" si="20"/>
        <v>#VALUE!</v>
      </c>
      <c r="N119" s="335" t="e">
        <f t="shared" si="20"/>
        <v>#VALUE!</v>
      </c>
      <c r="O119" s="335" t="e">
        <f t="shared" si="20"/>
        <v>#VALUE!</v>
      </c>
      <c r="P119" s="335" t="e">
        <f t="shared" si="16"/>
        <v>#VALUE!</v>
      </c>
      <c r="Q119" s="335" t="e">
        <f t="shared" si="20"/>
        <v>#VALUE!</v>
      </c>
      <c r="R119" s="335" t="str">
        <f t="shared" si="17"/>
        <v/>
      </c>
      <c r="S119" s="335" t="e">
        <f t="shared" si="20"/>
        <v>#VALUE!</v>
      </c>
    </row>
    <row r="120" spans="1:19" x14ac:dyDescent="0.2">
      <c r="A120" s="64" t="str">
        <f>IF('1b. Kons. jord'!C29&gt;0,"x","")</f>
        <v/>
      </c>
      <c r="B120" s="65" t="str">
        <f t="shared" si="18"/>
        <v>Trikloreten</v>
      </c>
      <c r="C120" s="65">
        <f t="shared" si="18"/>
        <v>0.05</v>
      </c>
      <c r="D120" s="334" t="e">
        <f t="shared" si="10"/>
        <v>#VALUE!</v>
      </c>
      <c r="E120" s="335" t="e">
        <f t="shared" si="19"/>
        <v>#VALUE!</v>
      </c>
      <c r="F120" s="335" t="e">
        <f t="shared" si="19"/>
        <v>#VALUE!</v>
      </c>
      <c r="G120" s="335" t="e">
        <f t="shared" si="19"/>
        <v>#VALUE!</v>
      </c>
      <c r="H120" s="335" t="e">
        <f t="shared" si="12"/>
        <v>#VALUE!</v>
      </c>
      <c r="I120" s="335" t="e">
        <f t="shared" si="19"/>
        <v>#VALUE!</v>
      </c>
      <c r="J120" s="335" t="str">
        <f t="shared" si="13"/>
        <v/>
      </c>
      <c r="K120" s="335" t="e">
        <f t="shared" si="19"/>
        <v>#VALUE!</v>
      </c>
      <c r="L120" s="334" t="e">
        <f t="shared" si="14"/>
        <v>#VALUE!</v>
      </c>
      <c r="M120" s="335" t="e">
        <f t="shared" si="20"/>
        <v>#VALUE!</v>
      </c>
      <c r="N120" s="335" t="e">
        <f t="shared" si="20"/>
        <v>#VALUE!</v>
      </c>
      <c r="O120" s="335" t="e">
        <f t="shared" si="20"/>
        <v>#VALUE!</v>
      </c>
      <c r="P120" s="335" t="e">
        <f t="shared" si="16"/>
        <v>#VALUE!</v>
      </c>
      <c r="Q120" s="335" t="e">
        <f t="shared" si="20"/>
        <v>#VALUE!</v>
      </c>
      <c r="R120" s="335" t="str">
        <f t="shared" si="17"/>
        <v/>
      </c>
      <c r="S120" s="335" t="e">
        <f t="shared" si="20"/>
        <v>#VALUE!</v>
      </c>
    </row>
    <row r="121" spans="1:19" x14ac:dyDescent="0.2">
      <c r="A121" s="64" t="str">
        <f>IF('1b. Kons. jord'!C30&gt;0,"x","")</f>
        <v/>
      </c>
      <c r="B121" s="65" t="str">
        <f t="shared" si="18"/>
        <v>Tetraklormetan</v>
      </c>
      <c r="C121" s="65">
        <f t="shared" si="18"/>
        <v>4.0000000000000001E-3</v>
      </c>
      <c r="D121" s="334" t="e">
        <f t="shared" si="10"/>
        <v>#VALUE!</v>
      </c>
      <c r="E121" s="335" t="e">
        <f t="shared" si="19"/>
        <v>#VALUE!</v>
      </c>
      <c r="F121" s="335" t="e">
        <f t="shared" si="19"/>
        <v>#VALUE!</v>
      </c>
      <c r="G121" s="335" t="e">
        <f t="shared" si="19"/>
        <v>#VALUE!</v>
      </c>
      <c r="H121" s="335" t="e">
        <f t="shared" si="12"/>
        <v>#VALUE!</v>
      </c>
      <c r="I121" s="335" t="e">
        <f t="shared" si="19"/>
        <v>#VALUE!</v>
      </c>
      <c r="J121" s="335" t="str">
        <f t="shared" si="13"/>
        <v/>
      </c>
      <c r="K121" s="335" t="e">
        <f t="shared" si="19"/>
        <v>#VALUE!</v>
      </c>
      <c r="L121" s="334" t="e">
        <f t="shared" si="14"/>
        <v>#VALUE!</v>
      </c>
      <c r="M121" s="335" t="e">
        <f t="shared" si="20"/>
        <v>#VALUE!</v>
      </c>
      <c r="N121" s="335" t="e">
        <f t="shared" si="20"/>
        <v>#VALUE!</v>
      </c>
      <c r="O121" s="335" t="e">
        <f t="shared" si="20"/>
        <v>#VALUE!</v>
      </c>
      <c r="P121" s="335" t="e">
        <f t="shared" si="16"/>
        <v>#VALUE!</v>
      </c>
      <c r="Q121" s="335" t="e">
        <f t="shared" si="20"/>
        <v>#VALUE!</v>
      </c>
      <c r="R121" s="335" t="str">
        <f t="shared" si="17"/>
        <v/>
      </c>
      <c r="S121" s="335" t="e">
        <f t="shared" si="20"/>
        <v>#VALUE!</v>
      </c>
    </row>
    <row r="122" spans="1:19" x14ac:dyDescent="0.2">
      <c r="A122" s="64" t="str">
        <f>IF('1b. Kons. jord'!C31&gt;0,"x","")</f>
        <v/>
      </c>
      <c r="B122" s="65" t="str">
        <f t="shared" si="18"/>
        <v>Tetrakloreten</v>
      </c>
      <c r="C122" s="65">
        <f t="shared" si="18"/>
        <v>1.6E-2</v>
      </c>
      <c r="D122" s="334" t="e">
        <f t="shared" si="10"/>
        <v>#VALUE!</v>
      </c>
      <c r="E122" s="335" t="e">
        <f t="shared" si="19"/>
        <v>#VALUE!</v>
      </c>
      <c r="F122" s="335" t="e">
        <f t="shared" si="19"/>
        <v>#VALUE!</v>
      </c>
      <c r="G122" s="335" t="e">
        <f t="shared" si="19"/>
        <v>#VALUE!</v>
      </c>
      <c r="H122" s="335" t="e">
        <f t="shared" si="12"/>
        <v>#VALUE!</v>
      </c>
      <c r="I122" s="335" t="e">
        <f t="shared" si="19"/>
        <v>#VALUE!</v>
      </c>
      <c r="J122" s="335" t="str">
        <f t="shared" si="13"/>
        <v/>
      </c>
      <c r="K122" s="335" t="e">
        <f t="shared" si="19"/>
        <v>#VALUE!</v>
      </c>
      <c r="L122" s="334" t="e">
        <f t="shared" si="14"/>
        <v>#VALUE!</v>
      </c>
      <c r="M122" s="335" t="e">
        <f t="shared" si="20"/>
        <v>#VALUE!</v>
      </c>
      <c r="N122" s="335" t="e">
        <f t="shared" si="20"/>
        <v>#VALUE!</v>
      </c>
      <c r="O122" s="335" t="e">
        <f t="shared" si="20"/>
        <v>#VALUE!</v>
      </c>
      <c r="P122" s="335" t="e">
        <f t="shared" si="16"/>
        <v>#VALUE!</v>
      </c>
      <c r="Q122" s="335" t="e">
        <f t="shared" si="20"/>
        <v>#VALUE!</v>
      </c>
      <c r="R122" s="335" t="str">
        <f t="shared" si="17"/>
        <v/>
      </c>
      <c r="S122" s="335" t="e">
        <f t="shared" si="20"/>
        <v>#VALUE!</v>
      </c>
    </row>
    <row r="123" spans="1:19" x14ac:dyDescent="0.2">
      <c r="A123" s="64" t="str">
        <f>IF('1b. Kons. jord'!C32&gt;0,"x","")</f>
        <v/>
      </c>
      <c r="B123" s="65" t="str">
        <f t="shared" si="18"/>
        <v>1,2-dikloretan</v>
      </c>
      <c r="C123" s="65">
        <f t="shared" si="18"/>
        <v>1.4E-2</v>
      </c>
      <c r="D123" s="334" t="e">
        <f t="shared" si="10"/>
        <v>#VALUE!</v>
      </c>
      <c r="E123" s="335" t="e">
        <f t="shared" si="19"/>
        <v>#VALUE!</v>
      </c>
      <c r="F123" s="335" t="e">
        <f t="shared" si="19"/>
        <v>#VALUE!</v>
      </c>
      <c r="G123" s="335" t="e">
        <f t="shared" si="19"/>
        <v>#VALUE!</v>
      </c>
      <c r="H123" s="335" t="e">
        <f t="shared" si="12"/>
        <v>#VALUE!</v>
      </c>
      <c r="I123" s="335" t="e">
        <f t="shared" si="19"/>
        <v>#VALUE!</v>
      </c>
      <c r="J123" s="335" t="str">
        <f t="shared" si="13"/>
        <v/>
      </c>
      <c r="K123" s="335" t="e">
        <f t="shared" si="19"/>
        <v>#VALUE!</v>
      </c>
      <c r="L123" s="334" t="e">
        <f t="shared" si="14"/>
        <v>#VALUE!</v>
      </c>
      <c r="M123" s="335" t="e">
        <f t="shared" si="20"/>
        <v>#VALUE!</v>
      </c>
      <c r="N123" s="335" t="e">
        <f t="shared" si="20"/>
        <v>#VALUE!</v>
      </c>
      <c r="O123" s="335" t="e">
        <f t="shared" si="20"/>
        <v>#VALUE!</v>
      </c>
      <c r="P123" s="335" t="e">
        <f t="shared" si="16"/>
        <v>#VALUE!</v>
      </c>
      <c r="Q123" s="335" t="e">
        <f t="shared" si="20"/>
        <v>#VALUE!</v>
      </c>
      <c r="R123" s="335" t="str">
        <f t="shared" si="17"/>
        <v/>
      </c>
      <c r="S123" s="335" t="e">
        <f t="shared" si="20"/>
        <v>#VALUE!</v>
      </c>
    </row>
    <row r="124" spans="1:19" x14ac:dyDescent="0.2">
      <c r="A124" s="64" t="str">
        <f>IF('1b. Kons. jord'!C33&gt;0,"x","")</f>
        <v/>
      </c>
      <c r="B124" s="65" t="str">
        <f t="shared" si="18"/>
        <v>1,2-dibrometan</v>
      </c>
      <c r="C124" s="65" t="str">
        <f t="shared" si="18"/>
        <v/>
      </c>
      <c r="D124" s="334" t="e">
        <f t="shared" si="10"/>
        <v>#VALUE!</v>
      </c>
      <c r="E124" s="335" t="e">
        <f t="shared" si="19"/>
        <v>#VALUE!</v>
      </c>
      <c r="F124" s="335" t="e">
        <f t="shared" si="19"/>
        <v>#VALUE!</v>
      </c>
      <c r="G124" s="335" t="e">
        <f t="shared" si="19"/>
        <v>#VALUE!</v>
      </c>
      <c r="H124" s="335" t="e">
        <f t="shared" si="12"/>
        <v>#VALUE!</v>
      </c>
      <c r="I124" s="335" t="e">
        <f t="shared" si="19"/>
        <v>#VALUE!</v>
      </c>
      <c r="J124" s="335" t="str">
        <f t="shared" si="13"/>
        <v/>
      </c>
      <c r="K124" s="335" t="e">
        <f t="shared" si="19"/>
        <v>#VALUE!</v>
      </c>
      <c r="L124" s="334" t="e">
        <f t="shared" si="14"/>
        <v>#VALUE!</v>
      </c>
      <c r="M124" s="335" t="e">
        <f t="shared" si="20"/>
        <v>#VALUE!</v>
      </c>
      <c r="N124" s="335" t="e">
        <f t="shared" si="20"/>
        <v>#VALUE!</v>
      </c>
      <c r="O124" s="335" t="e">
        <f t="shared" si="20"/>
        <v>#VALUE!</v>
      </c>
      <c r="P124" s="335" t="e">
        <f t="shared" si="16"/>
        <v>#VALUE!</v>
      </c>
      <c r="Q124" s="335" t="e">
        <f t="shared" si="20"/>
        <v>#VALUE!</v>
      </c>
      <c r="R124" s="335" t="str">
        <f t="shared" si="17"/>
        <v/>
      </c>
      <c r="S124" s="335" t="e">
        <f t="shared" si="20"/>
        <v>#VALUE!</v>
      </c>
    </row>
    <row r="125" spans="1:19" x14ac:dyDescent="0.2">
      <c r="A125" s="64" t="str">
        <f>IF('1b. Kons. jord'!C34&gt;0,"x","")</f>
        <v/>
      </c>
      <c r="B125" s="65" t="str">
        <f t="shared" si="18"/>
        <v>1,1,1-trikloretan</v>
      </c>
      <c r="C125" s="65">
        <f t="shared" si="18"/>
        <v>0.57999999999999996</v>
      </c>
      <c r="D125" s="334" t="e">
        <f t="shared" si="10"/>
        <v>#VALUE!</v>
      </c>
      <c r="E125" s="335" t="e">
        <f t="shared" si="19"/>
        <v>#VALUE!</v>
      </c>
      <c r="F125" s="335" t="e">
        <f t="shared" si="19"/>
        <v>#VALUE!</v>
      </c>
      <c r="G125" s="335" t="e">
        <f t="shared" si="19"/>
        <v>#VALUE!</v>
      </c>
      <c r="H125" s="335" t="e">
        <f t="shared" si="12"/>
        <v>#VALUE!</v>
      </c>
      <c r="I125" s="335" t="e">
        <f t="shared" si="19"/>
        <v>#VALUE!</v>
      </c>
      <c r="J125" s="335" t="str">
        <f t="shared" si="13"/>
        <v/>
      </c>
      <c r="K125" s="335" t="e">
        <f t="shared" si="19"/>
        <v>#VALUE!</v>
      </c>
      <c r="L125" s="334" t="e">
        <f t="shared" si="14"/>
        <v>#VALUE!</v>
      </c>
      <c r="M125" s="335" t="e">
        <f t="shared" si="20"/>
        <v>#VALUE!</v>
      </c>
      <c r="N125" s="335" t="e">
        <f t="shared" si="20"/>
        <v>#VALUE!</v>
      </c>
      <c r="O125" s="335" t="e">
        <f t="shared" si="20"/>
        <v>#VALUE!</v>
      </c>
      <c r="P125" s="335" t="e">
        <f t="shared" si="16"/>
        <v>#VALUE!</v>
      </c>
      <c r="Q125" s="335" t="e">
        <f t="shared" si="20"/>
        <v>#VALUE!</v>
      </c>
      <c r="R125" s="335" t="str">
        <f t="shared" si="17"/>
        <v/>
      </c>
      <c r="S125" s="335" t="e">
        <f t="shared" si="20"/>
        <v>#VALUE!</v>
      </c>
    </row>
    <row r="126" spans="1:19" x14ac:dyDescent="0.2">
      <c r="A126" s="64" t="str">
        <f>IF('1b. Kons. jord'!C35&gt;0,"x","")</f>
        <v/>
      </c>
      <c r="B126" s="65" t="str">
        <f t="shared" si="18"/>
        <v>1,1,2-trikloretan</v>
      </c>
      <c r="C126" s="65">
        <f t="shared" si="18"/>
        <v>4.0000000000000001E-3</v>
      </c>
      <c r="D126" s="334" t="e">
        <f t="shared" si="10"/>
        <v>#VALUE!</v>
      </c>
      <c r="E126" s="335" t="e">
        <f t="shared" si="19"/>
        <v>#VALUE!</v>
      </c>
      <c r="F126" s="335" t="e">
        <f t="shared" si="19"/>
        <v>#VALUE!</v>
      </c>
      <c r="G126" s="335" t="e">
        <f t="shared" si="19"/>
        <v>#VALUE!</v>
      </c>
      <c r="H126" s="335" t="e">
        <f t="shared" si="12"/>
        <v>#VALUE!</v>
      </c>
      <c r="I126" s="335" t="e">
        <f t="shared" si="19"/>
        <v>#VALUE!</v>
      </c>
      <c r="J126" s="335" t="str">
        <f t="shared" si="13"/>
        <v/>
      </c>
      <c r="K126" s="335" t="e">
        <f t="shared" si="19"/>
        <v>#VALUE!</v>
      </c>
      <c r="L126" s="334" t="e">
        <f t="shared" si="14"/>
        <v>#VALUE!</v>
      </c>
      <c r="M126" s="335" t="e">
        <f t="shared" si="20"/>
        <v>#VALUE!</v>
      </c>
      <c r="N126" s="335" t="e">
        <f t="shared" si="20"/>
        <v>#VALUE!</v>
      </c>
      <c r="O126" s="335" t="e">
        <f t="shared" si="20"/>
        <v>#VALUE!</v>
      </c>
      <c r="P126" s="335" t="e">
        <f t="shared" si="16"/>
        <v>#VALUE!</v>
      </c>
      <c r="Q126" s="335" t="e">
        <f t="shared" si="20"/>
        <v>#VALUE!</v>
      </c>
      <c r="R126" s="335" t="str">
        <f t="shared" si="17"/>
        <v/>
      </c>
      <c r="S126" s="335" t="e">
        <f t="shared" si="20"/>
        <v>#VALUE!</v>
      </c>
    </row>
    <row r="127" spans="1:19" x14ac:dyDescent="0.2">
      <c r="A127" s="64" t="str">
        <f>IF('1b. Kons. jord'!C36&gt;0,"x","")</f>
        <v/>
      </c>
      <c r="B127" s="65" t="str">
        <f t="shared" si="18"/>
        <v>Fenol</v>
      </c>
      <c r="C127" s="65">
        <f t="shared" si="18"/>
        <v>0.04</v>
      </c>
      <c r="D127" s="334" t="e">
        <f t="shared" si="10"/>
        <v>#VALUE!</v>
      </c>
      <c r="E127" s="335" t="e">
        <f t="shared" si="19"/>
        <v>#VALUE!</v>
      </c>
      <c r="F127" s="335" t="e">
        <f t="shared" si="19"/>
        <v>#VALUE!</v>
      </c>
      <c r="G127" s="335" t="e">
        <f t="shared" si="19"/>
        <v>#VALUE!</v>
      </c>
      <c r="H127" s="335" t="e">
        <f t="shared" si="12"/>
        <v>#VALUE!</v>
      </c>
      <c r="I127" s="335" t="e">
        <f t="shared" si="19"/>
        <v>#VALUE!</v>
      </c>
      <c r="J127" s="335" t="str">
        <f t="shared" si="13"/>
        <v/>
      </c>
      <c r="K127" s="335" t="e">
        <f t="shared" si="19"/>
        <v>#VALUE!</v>
      </c>
      <c r="L127" s="334" t="e">
        <f t="shared" si="14"/>
        <v>#VALUE!</v>
      </c>
      <c r="M127" s="335" t="e">
        <f t="shared" si="20"/>
        <v>#VALUE!</v>
      </c>
      <c r="N127" s="335" t="e">
        <f t="shared" si="20"/>
        <v>#VALUE!</v>
      </c>
      <c r="O127" s="335" t="e">
        <f t="shared" si="20"/>
        <v>#VALUE!</v>
      </c>
      <c r="P127" s="335" t="e">
        <f t="shared" si="16"/>
        <v>#VALUE!</v>
      </c>
      <c r="Q127" s="335" t="e">
        <f t="shared" si="20"/>
        <v>#VALUE!</v>
      </c>
      <c r="R127" s="335" t="str">
        <f t="shared" si="17"/>
        <v/>
      </c>
      <c r="S127" s="335" t="e">
        <f t="shared" si="20"/>
        <v>#VALUE!</v>
      </c>
    </row>
    <row r="128" spans="1:19" x14ac:dyDescent="0.2">
      <c r="A128" s="64" t="str">
        <f>IF('1b. Kons. jord'!C37&gt;0,"x","")</f>
        <v/>
      </c>
      <c r="B128" s="65" t="str">
        <f t="shared" ref="B128:C143" si="21">B37</f>
        <v>Sum mono,di,tri,tetra</v>
      </c>
      <c r="C128" s="65">
        <f t="shared" si="21"/>
        <v>3.0000000000000001E-3</v>
      </c>
      <c r="D128" s="334" t="e">
        <f t="shared" si="10"/>
        <v>#VALUE!</v>
      </c>
      <c r="E128" s="335" t="e">
        <f t="shared" ref="E128:K143" si="22">E37/$D37</f>
        <v>#VALUE!</v>
      </c>
      <c r="F128" s="335" t="e">
        <f t="shared" si="22"/>
        <v>#VALUE!</v>
      </c>
      <c r="G128" s="335" t="e">
        <f t="shared" si="22"/>
        <v>#VALUE!</v>
      </c>
      <c r="H128" s="335" t="e">
        <f t="shared" si="12"/>
        <v>#VALUE!</v>
      </c>
      <c r="I128" s="335" t="e">
        <f t="shared" si="22"/>
        <v>#VALUE!</v>
      </c>
      <c r="J128" s="335" t="str">
        <f t="shared" si="13"/>
        <v/>
      </c>
      <c r="K128" s="335" t="e">
        <f t="shared" si="22"/>
        <v>#VALUE!</v>
      </c>
      <c r="L128" s="334" t="e">
        <f t="shared" si="14"/>
        <v>#VALUE!</v>
      </c>
      <c r="M128" s="335" t="e">
        <f t="shared" ref="M128:S143" si="23">M37/$L37</f>
        <v>#VALUE!</v>
      </c>
      <c r="N128" s="335" t="e">
        <f t="shared" si="23"/>
        <v>#VALUE!</v>
      </c>
      <c r="O128" s="335" t="e">
        <f t="shared" si="23"/>
        <v>#VALUE!</v>
      </c>
      <c r="P128" s="335" t="e">
        <f t="shared" si="16"/>
        <v>#VALUE!</v>
      </c>
      <c r="Q128" s="335" t="e">
        <f t="shared" si="23"/>
        <v>#VALUE!</v>
      </c>
      <c r="R128" s="335" t="str">
        <f t="shared" si="17"/>
        <v/>
      </c>
      <c r="S128" s="335" t="e">
        <f t="shared" si="23"/>
        <v>#VALUE!</v>
      </c>
    </row>
    <row r="129" spans="1:19" x14ac:dyDescent="0.2">
      <c r="A129" s="64" t="str">
        <f>IF('1b. Kons. jord'!C38&gt;0,"x","")</f>
        <v/>
      </c>
      <c r="B129" s="65" t="str">
        <f t="shared" si="21"/>
        <v>Pentaklorfenol</v>
      </c>
      <c r="C129" s="65">
        <f t="shared" si="21"/>
        <v>3.0000000000000001E-3</v>
      </c>
      <c r="D129" s="334" t="e">
        <f t="shared" si="10"/>
        <v>#VALUE!</v>
      </c>
      <c r="E129" s="335" t="e">
        <f t="shared" si="22"/>
        <v>#VALUE!</v>
      </c>
      <c r="F129" s="335" t="e">
        <f t="shared" si="22"/>
        <v>#VALUE!</v>
      </c>
      <c r="G129" s="335" t="e">
        <f t="shared" si="22"/>
        <v>#VALUE!</v>
      </c>
      <c r="H129" s="335" t="e">
        <f t="shared" si="12"/>
        <v>#VALUE!</v>
      </c>
      <c r="I129" s="335" t="e">
        <f t="shared" si="22"/>
        <v>#VALUE!</v>
      </c>
      <c r="J129" s="335" t="str">
        <f t="shared" si="13"/>
        <v/>
      </c>
      <c r="K129" s="335" t="e">
        <f t="shared" si="22"/>
        <v>#VALUE!</v>
      </c>
      <c r="L129" s="334" t="e">
        <f t="shared" si="14"/>
        <v>#VALUE!</v>
      </c>
      <c r="M129" s="335" t="e">
        <f t="shared" si="23"/>
        <v>#VALUE!</v>
      </c>
      <c r="N129" s="335" t="e">
        <f t="shared" si="23"/>
        <v>#VALUE!</v>
      </c>
      <c r="O129" s="335" t="e">
        <f t="shared" si="23"/>
        <v>#VALUE!</v>
      </c>
      <c r="P129" s="335" t="e">
        <f t="shared" si="16"/>
        <v>#VALUE!</v>
      </c>
      <c r="Q129" s="335" t="e">
        <f t="shared" si="23"/>
        <v>#VALUE!</v>
      </c>
      <c r="R129" s="335" t="str">
        <f t="shared" si="17"/>
        <v/>
      </c>
      <c r="S129" s="335" t="e">
        <f t="shared" si="23"/>
        <v>#VALUE!</v>
      </c>
    </row>
    <row r="130" spans="1:19" x14ac:dyDescent="0.2">
      <c r="A130" s="64" t="str">
        <f>IF('1b. Kons. jord'!C39&gt;0,"x","")</f>
        <v/>
      </c>
      <c r="B130" s="65" t="str">
        <f t="shared" si="21"/>
        <v>PAH totalt</v>
      </c>
      <c r="C130" s="65" t="str">
        <f t="shared" si="21"/>
        <v/>
      </c>
      <c r="D130" s="334" t="e">
        <f t="shared" si="10"/>
        <v>#VALUE!</v>
      </c>
      <c r="E130" s="335" t="e">
        <f t="shared" si="22"/>
        <v>#VALUE!</v>
      </c>
      <c r="F130" s="335" t="e">
        <f t="shared" si="22"/>
        <v>#VALUE!</v>
      </c>
      <c r="G130" s="335" t="e">
        <f t="shared" si="22"/>
        <v>#VALUE!</v>
      </c>
      <c r="H130" s="335" t="e">
        <f t="shared" si="12"/>
        <v>#VALUE!</v>
      </c>
      <c r="I130" s="335" t="e">
        <f t="shared" si="22"/>
        <v>#VALUE!</v>
      </c>
      <c r="J130" s="335" t="str">
        <f t="shared" si="13"/>
        <v/>
      </c>
      <c r="K130" s="335" t="e">
        <f t="shared" si="22"/>
        <v>#VALUE!</v>
      </c>
      <c r="L130" s="334" t="e">
        <f t="shared" si="14"/>
        <v>#VALUE!</v>
      </c>
      <c r="M130" s="335" t="e">
        <f t="shared" si="23"/>
        <v>#VALUE!</v>
      </c>
      <c r="N130" s="335" t="e">
        <f t="shared" si="23"/>
        <v>#VALUE!</v>
      </c>
      <c r="O130" s="335" t="e">
        <f t="shared" si="23"/>
        <v>#VALUE!</v>
      </c>
      <c r="P130" s="335" t="e">
        <f t="shared" si="16"/>
        <v>#VALUE!</v>
      </c>
      <c r="Q130" s="335" t="e">
        <f t="shared" si="23"/>
        <v>#VALUE!</v>
      </c>
      <c r="R130" s="335" t="str">
        <f t="shared" si="17"/>
        <v/>
      </c>
      <c r="S130" s="335" t="e">
        <f t="shared" si="23"/>
        <v>#VALUE!</v>
      </c>
    </row>
    <row r="131" spans="1:19" x14ac:dyDescent="0.2">
      <c r="A131" s="64" t="str">
        <f>IF('1b. Kons. jord'!C40&gt;0,"x","")</f>
        <v/>
      </c>
      <c r="B131" s="65" t="str">
        <f t="shared" si="21"/>
        <v>Naftalen</v>
      </c>
      <c r="C131" s="65">
        <f t="shared" si="21"/>
        <v>0.04</v>
      </c>
      <c r="D131" s="334" t="e">
        <f t="shared" si="10"/>
        <v>#VALUE!</v>
      </c>
      <c r="E131" s="335" t="e">
        <f t="shared" si="22"/>
        <v>#VALUE!</v>
      </c>
      <c r="F131" s="335" t="e">
        <f t="shared" si="22"/>
        <v>#VALUE!</v>
      </c>
      <c r="G131" s="335" t="e">
        <f t="shared" si="22"/>
        <v>#VALUE!</v>
      </c>
      <c r="H131" s="335" t="e">
        <f t="shared" si="12"/>
        <v>#VALUE!</v>
      </c>
      <c r="I131" s="335" t="e">
        <f t="shared" si="22"/>
        <v>#VALUE!</v>
      </c>
      <c r="J131" s="335" t="str">
        <f t="shared" si="13"/>
        <v/>
      </c>
      <c r="K131" s="335" t="e">
        <f t="shared" si="22"/>
        <v>#VALUE!</v>
      </c>
      <c r="L131" s="334" t="e">
        <f t="shared" si="14"/>
        <v>#VALUE!</v>
      </c>
      <c r="M131" s="335" t="e">
        <f t="shared" si="23"/>
        <v>#VALUE!</v>
      </c>
      <c r="N131" s="335" t="e">
        <f t="shared" si="23"/>
        <v>#VALUE!</v>
      </c>
      <c r="O131" s="335" t="e">
        <f t="shared" si="23"/>
        <v>#VALUE!</v>
      </c>
      <c r="P131" s="335" t="e">
        <f t="shared" si="16"/>
        <v>#VALUE!</v>
      </c>
      <c r="Q131" s="335" t="e">
        <f t="shared" si="23"/>
        <v>#VALUE!</v>
      </c>
      <c r="R131" s="335" t="str">
        <f t="shared" si="17"/>
        <v/>
      </c>
      <c r="S131" s="335" t="e">
        <f t="shared" si="23"/>
        <v>#VALUE!</v>
      </c>
    </row>
    <row r="132" spans="1:19" x14ac:dyDescent="0.2">
      <c r="A132" s="64" t="str">
        <f>IF('1b. Kons. jord'!C41&gt;0,"x","")</f>
        <v/>
      </c>
      <c r="B132" s="65" t="str">
        <f t="shared" si="21"/>
        <v>Acenaftalen</v>
      </c>
      <c r="C132" s="65">
        <f t="shared" si="21"/>
        <v>0.05</v>
      </c>
      <c r="D132" s="334" t="e">
        <f t="shared" si="10"/>
        <v>#VALUE!</v>
      </c>
      <c r="E132" s="335" t="e">
        <f t="shared" si="22"/>
        <v>#VALUE!</v>
      </c>
      <c r="F132" s="335" t="e">
        <f t="shared" si="22"/>
        <v>#VALUE!</v>
      </c>
      <c r="G132" s="335" t="e">
        <f t="shared" si="22"/>
        <v>#VALUE!</v>
      </c>
      <c r="H132" s="335" t="e">
        <f t="shared" si="12"/>
        <v>#VALUE!</v>
      </c>
      <c r="I132" s="335" t="e">
        <f t="shared" si="22"/>
        <v>#VALUE!</v>
      </c>
      <c r="J132" s="335" t="str">
        <f t="shared" si="13"/>
        <v/>
      </c>
      <c r="K132" s="335" t="e">
        <f t="shared" si="22"/>
        <v>#VALUE!</v>
      </c>
      <c r="L132" s="334" t="e">
        <f t="shared" si="14"/>
        <v>#VALUE!</v>
      </c>
      <c r="M132" s="335" t="e">
        <f t="shared" si="23"/>
        <v>#VALUE!</v>
      </c>
      <c r="N132" s="335" t="e">
        <f t="shared" si="23"/>
        <v>#VALUE!</v>
      </c>
      <c r="O132" s="335" t="e">
        <f t="shared" si="23"/>
        <v>#VALUE!</v>
      </c>
      <c r="P132" s="335" t="e">
        <f t="shared" si="16"/>
        <v>#VALUE!</v>
      </c>
      <c r="Q132" s="335" t="e">
        <f t="shared" si="23"/>
        <v>#VALUE!</v>
      </c>
      <c r="R132" s="335" t="str">
        <f t="shared" si="17"/>
        <v/>
      </c>
      <c r="S132" s="335" t="e">
        <f t="shared" si="23"/>
        <v>#VALUE!</v>
      </c>
    </row>
    <row r="133" spans="1:19" x14ac:dyDescent="0.2">
      <c r="A133" s="64" t="str">
        <f>IF('1b. Kons. jord'!C42&gt;0,"x","")</f>
        <v/>
      </c>
      <c r="B133" s="65" t="str">
        <f t="shared" si="21"/>
        <v>Acenaften</v>
      </c>
      <c r="C133" s="65">
        <f t="shared" si="21"/>
        <v>0.5</v>
      </c>
      <c r="D133" s="334" t="e">
        <f t="shared" si="10"/>
        <v>#VALUE!</v>
      </c>
      <c r="E133" s="335" t="e">
        <f t="shared" si="22"/>
        <v>#VALUE!</v>
      </c>
      <c r="F133" s="335" t="e">
        <f t="shared" si="22"/>
        <v>#VALUE!</v>
      </c>
      <c r="G133" s="335" t="e">
        <f t="shared" si="22"/>
        <v>#VALUE!</v>
      </c>
      <c r="H133" s="335" t="e">
        <f t="shared" si="12"/>
        <v>#VALUE!</v>
      </c>
      <c r="I133" s="335" t="e">
        <f t="shared" si="22"/>
        <v>#VALUE!</v>
      </c>
      <c r="J133" s="335" t="str">
        <f t="shared" si="13"/>
        <v/>
      </c>
      <c r="K133" s="335" t="e">
        <f t="shared" si="22"/>
        <v>#VALUE!</v>
      </c>
      <c r="L133" s="334" t="e">
        <f t="shared" si="14"/>
        <v>#VALUE!</v>
      </c>
      <c r="M133" s="335" t="e">
        <f t="shared" si="23"/>
        <v>#VALUE!</v>
      </c>
      <c r="N133" s="335" t="e">
        <f t="shared" si="23"/>
        <v>#VALUE!</v>
      </c>
      <c r="O133" s="335" t="e">
        <f t="shared" si="23"/>
        <v>#VALUE!</v>
      </c>
      <c r="P133" s="335" t="e">
        <f t="shared" si="16"/>
        <v>#VALUE!</v>
      </c>
      <c r="Q133" s="335" t="e">
        <f t="shared" si="23"/>
        <v>#VALUE!</v>
      </c>
      <c r="R133" s="335" t="str">
        <f t="shared" si="17"/>
        <v/>
      </c>
      <c r="S133" s="335" t="e">
        <f t="shared" si="23"/>
        <v>#VALUE!</v>
      </c>
    </row>
    <row r="134" spans="1:19" x14ac:dyDescent="0.2">
      <c r="A134" s="64" t="str">
        <f>IF('1b. Kons. jord'!C43&gt;0,"x","")</f>
        <v/>
      </c>
      <c r="B134" s="65" t="str">
        <f t="shared" si="21"/>
        <v>Fenantren</v>
      </c>
      <c r="C134" s="65">
        <f t="shared" si="21"/>
        <v>0.04</v>
      </c>
      <c r="D134" s="334" t="e">
        <f t="shared" si="10"/>
        <v>#VALUE!</v>
      </c>
      <c r="E134" s="335" t="e">
        <f t="shared" si="22"/>
        <v>#VALUE!</v>
      </c>
      <c r="F134" s="335" t="e">
        <f t="shared" si="22"/>
        <v>#VALUE!</v>
      </c>
      <c r="G134" s="335" t="e">
        <f t="shared" si="22"/>
        <v>#VALUE!</v>
      </c>
      <c r="H134" s="335" t="e">
        <f t="shared" si="12"/>
        <v>#VALUE!</v>
      </c>
      <c r="I134" s="335" t="e">
        <f t="shared" si="22"/>
        <v>#VALUE!</v>
      </c>
      <c r="J134" s="335" t="str">
        <f t="shared" si="13"/>
        <v/>
      </c>
      <c r="K134" s="335" t="e">
        <f t="shared" si="22"/>
        <v>#VALUE!</v>
      </c>
      <c r="L134" s="334" t="e">
        <f t="shared" si="14"/>
        <v>#VALUE!</v>
      </c>
      <c r="M134" s="335" t="e">
        <f t="shared" si="23"/>
        <v>#VALUE!</v>
      </c>
      <c r="N134" s="335" t="e">
        <f t="shared" si="23"/>
        <v>#VALUE!</v>
      </c>
      <c r="O134" s="335" t="e">
        <f t="shared" si="23"/>
        <v>#VALUE!</v>
      </c>
      <c r="P134" s="335" t="e">
        <f t="shared" si="16"/>
        <v>#VALUE!</v>
      </c>
      <c r="Q134" s="335" t="e">
        <f t="shared" si="23"/>
        <v>#VALUE!</v>
      </c>
      <c r="R134" s="335" t="str">
        <f t="shared" si="17"/>
        <v/>
      </c>
      <c r="S134" s="335" t="e">
        <f t="shared" si="23"/>
        <v>#VALUE!</v>
      </c>
    </row>
    <row r="135" spans="1:19" x14ac:dyDescent="0.2">
      <c r="A135" s="64" t="str">
        <f>IF('1b. Kons. jord'!C44&gt;0,"x","")</f>
        <v/>
      </c>
      <c r="B135" s="65" t="str">
        <f t="shared" si="21"/>
        <v>Antracen</v>
      </c>
      <c r="C135" s="65">
        <f t="shared" si="21"/>
        <v>0.04</v>
      </c>
      <c r="D135" s="334" t="e">
        <f t="shared" si="10"/>
        <v>#VALUE!</v>
      </c>
      <c r="E135" s="335" t="e">
        <f t="shared" si="22"/>
        <v>#VALUE!</v>
      </c>
      <c r="F135" s="335" t="e">
        <f t="shared" si="22"/>
        <v>#VALUE!</v>
      </c>
      <c r="G135" s="335" t="e">
        <f t="shared" si="22"/>
        <v>#VALUE!</v>
      </c>
      <c r="H135" s="335" t="e">
        <f t="shared" si="12"/>
        <v>#VALUE!</v>
      </c>
      <c r="I135" s="335" t="e">
        <f t="shared" si="22"/>
        <v>#VALUE!</v>
      </c>
      <c r="J135" s="335" t="str">
        <f t="shared" si="13"/>
        <v/>
      </c>
      <c r="K135" s="335" t="e">
        <f t="shared" si="22"/>
        <v>#VALUE!</v>
      </c>
      <c r="L135" s="334" t="e">
        <f t="shared" si="14"/>
        <v>#VALUE!</v>
      </c>
      <c r="M135" s="335" t="e">
        <f t="shared" si="23"/>
        <v>#VALUE!</v>
      </c>
      <c r="N135" s="335" t="e">
        <f t="shared" si="23"/>
        <v>#VALUE!</v>
      </c>
      <c r="O135" s="335" t="e">
        <f t="shared" si="23"/>
        <v>#VALUE!</v>
      </c>
      <c r="P135" s="335" t="e">
        <f t="shared" si="16"/>
        <v>#VALUE!</v>
      </c>
      <c r="Q135" s="335" t="e">
        <f t="shared" si="23"/>
        <v>#VALUE!</v>
      </c>
      <c r="R135" s="335" t="str">
        <f t="shared" si="17"/>
        <v/>
      </c>
      <c r="S135" s="335" t="e">
        <f t="shared" si="23"/>
        <v>#VALUE!</v>
      </c>
    </row>
    <row r="136" spans="1:19" x14ac:dyDescent="0.2">
      <c r="A136" s="64" t="str">
        <f>IF('1b. Kons. jord'!C45&gt;0,"x","")</f>
        <v/>
      </c>
      <c r="B136" s="65" t="str">
        <f t="shared" si="21"/>
        <v>Fluoren</v>
      </c>
      <c r="C136" s="65">
        <f t="shared" si="21"/>
        <v>0.04</v>
      </c>
      <c r="D136" s="334" t="e">
        <f t="shared" si="10"/>
        <v>#VALUE!</v>
      </c>
      <c r="E136" s="335" t="e">
        <f t="shared" si="22"/>
        <v>#VALUE!</v>
      </c>
      <c r="F136" s="335" t="e">
        <f t="shared" si="22"/>
        <v>#VALUE!</v>
      </c>
      <c r="G136" s="335" t="e">
        <f t="shared" si="22"/>
        <v>#VALUE!</v>
      </c>
      <c r="H136" s="335" t="e">
        <f t="shared" si="12"/>
        <v>#VALUE!</v>
      </c>
      <c r="I136" s="335" t="e">
        <f t="shared" si="22"/>
        <v>#VALUE!</v>
      </c>
      <c r="J136" s="335" t="str">
        <f t="shared" si="13"/>
        <v/>
      </c>
      <c r="K136" s="335" t="e">
        <f t="shared" si="22"/>
        <v>#VALUE!</v>
      </c>
      <c r="L136" s="334" t="e">
        <f t="shared" si="14"/>
        <v>#VALUE!</v>
      </c>
      <c r="M136" s="335" t="e">
        <f t="shared" si="23"/>
        <v>#VALUE!</v>
      </c>
      <c r="N136" s="335" t="e">
        <f t="shared" si="23"/>
        <v>#VALUE!</v>
      </c>
      <c r="O136" s="335" t="e">
        <f t="shared" si="23"/>
        <v>#VALUE!</v>
      </c>
      <c r="P136" s="335" t="e">
        <f t="shared" si="16"/>
        <v>#VALUE!</v>
      </c>
      <c r="Q136" s="335" t="e">
        <f t="shared" si="23"/>
        <v>#VALUE!</v>
      </c>
      <c r="R136" s="335" t="str">
        <f t="shared" si="17"/>
        <v/>
      </c>
      <c r="S136" s="335" t="e">
        <f t="shared" si="23"/>
        <v>#VALUE!</v>
      </c>
    </row>
    <row r="137" spans="1:19" x14ac:dyDescent="0.2">
      <c r="A137" s="64" t="str">
        <f>IF('1b. Kons. jord'!C46&gt;0,"x","")</f>
        <v/>
      </c>
      <c r="B137" s="65" t="str">
        <f t="shared" si="21"/>
        <v>Fluoranten</v>
      </c>
      <c r="C137" s="65">
        <f t="shared" si="21"/>
        <v>0.05</v>
      </c>
      <c r="D137" s="334" t="e">
        <f t="shared" si="10"/>
        <v>#VALUE!</v>
      </c>
      <c r="E137" s="335" t="e">
        <f t="shared" si="22"/>
        <v>#VALUE!</v>
      </c>
      <c r="F137" s="335" t="e">
        <f t="shared" si="22"/>
        <v>#VALUE!</v>
      </c>
      <c r="G137" s="335" t="e">
        <f t="shared" si="22"/>
        <v>#VALUE!</v>
      </c>
      <c r="H137" s="335" t="e">
        <f t="shared" si="12"/>
        <v>#VALUE!</v>
      </c>
      <c r="I137" s="335" t="e">
        <f t="shared" si="22"/>
        <v>#VALUE!</v>
      </c>
      <c r="J137" s="335" t="str">
        <f t="shared" si="13"/>
        <v/>
      </c>
      <c r="K137" s="335" t="e">
        <f t="shared" si="22"/>
        <v>#VALUE!</v>
      </c>
      <c r="L137" s="334" t="e">
        <f t="shared" si="14"/>
        <v>#VALUE!</v>
      </c>
      <c r="M137" s="335" t="e">
        <f t="shared" si="23"/>
        <v>#VALUE!</v>
      </c>
      <c r="N137" s="335" t="e">
        <f t="shared" si="23"/>
        <v>#VALUE!</v>
      </c>
      <c r="O137" s="335" t="e">
        <f t="shared" si="23"/>
        <v>#VALUE!</v>
      </c>
      <c r="P137" s="335" t="e">
        <f t="shared" si="16"/>
        <v>#VALUE!</v>
      </c>
      <c r="Q137" s="335" t="e">
        <f t="shared" si="23"/>
        <v>#VALUE!</v>
      </c>
      <c r="R137" s="335" t="str">
        <f t="shared" si="17"/>
        <v/>
      </c>
      <c r="S137" s="335" t="e">
        <f t="shared" si="23"/>
        <v>#VALUE!</v>
      </c>
    </row>
    <row r="138" spans="1:19" x14ac:dyDescent="0.2">
      <c r="A138" s="64" t="str">
        <f>IF('1b. Kons. jord'!C47&gt;0,"x","")</f>
        <v/>
      </c>
      <c r="B138" s="65" t="str">
        <f t="shared" si="21"/>
        <v>Pyrene</v>
      </c>
      <c r="C138" s="65">
        <f t="shared" si="21"/>
        <v>0.5</v>
      </c>
      <c r="D138" s="334" t="e">
        <f t="shared" si="10"/>
        <v>#VALUE!</v>
      </c>
      <c r="E138" s="335" t="e">
        <f t="shared" si="22"/>
        <v>#VALUE!</v>
      </c>
      <c r="F138" s="335" t="e">
        <f t="shared" si="22"/>
        <v>#VALUE!</v>
      </c>
      <c r="G138" s="335" t="e">
        <f t="shared" si="22"/>
        <v>#VALUE!</v>
      </c>
      <c r="H138" s="335" t="e">
        <f t="shared" si="12"/>
        <v>#VALUE!</v>
      </c>
      <c r="I138" s="335" t="e">
        <f t="shared" si="22"/>
        <v>#VALUE!</v>
      </c>
      <c r="J138" s="335" t="str">
        <f t="shared" si="13"/>
        <v/>
      </c>
      <c r="K138" s="335" t="e">
        <f t="shared" si="22"/>
        <v>#VALUE!</v>
      </c>
      <c r="L138" s="334" t="e">
        <f t="shared" si="14"/>
        <v>#VALUE!</v>
      </c>
      <c r="M138" s="335" t="e">
        <f t="shared" si="23"/>
        <v>#VALUE!</v>
      </c>
      <c r="N138" s="335" t="e">
        <f t="shared" si="23"/>
        <v>#VALUE!</v>
      </c>
      <c r="O138" s="335" t="e">
        <f t="shared" si="23"/>
        <v>#VALUE!</v>
      </c>
      <c r="P138" s="335" t="e">
        <f t="shared" si="16"/>
        <v>#VALUE!</v>
      </c>
      <c r="Q138" s="335" t="e">
        <f t="shared" si="23"/>
        <v>#VALUE!</v>
      </c>
      <c r="R138" s="335" t="str">
        <f t="shared" si="17"/>
        <v/>
      </c>
      <c r="S138" s="335" t="e">
        <f t="shared" si="23"/>
        <v>#VALUE!</v>
      </c>
    </row>
    <row r="139" spans="1:19" x14ac:dyDescent="0.2">
      <c r="A139" s="64" t="str">
        <f>IF('1b. Kons. jord'!C48&gt;0,"x","")</f>
        <v/>
      </c>
      <c r="B139" s="65" t="str">
        <f t="shared" si="21"/>
        <v>Benzo(a)antracen</v>
      </c>
      <c r="C139" s="65">
        <f t="shared" si="21"/>
        <v>5.0000000000000001E-3</v>
      </c>
      <c r="D139" s="334" t="e">
        <f t="shared" si="10"/>
        <v>#VALUE!</v>
      </c>
      <c r="E139" s="335" t="e">
        <f t="shared" si="22"/>
        <v>#VALUE!</v>
      </c>
      <c r="F139" s="335" t="e">
        <f t="shared" si="22"/>
        <v>#VALUE!</v>
      </c>
      <c r="G139" s="335" t="e">
        <f t="shared" si="22"/>
        <v>#VALUE!</v>
      </c>
      <c r="H139" s="335" t="e">
        <f t="shared" si="12"/>
        <v>#VALUE!</v>
      </c>
      <c r="I139" s="335" t="e">
        <f t="shared" si="22"/>
        <v>#VALUE!</v>
      </c>
      <c r="J139" s="335" t="str">
        <f t="shared" si="13"/>
        <v/>
      </c>
      <c r="K139" s="335" t="e">
        <f t="shared" si="22"/>
        <v>#VALUE!</v>
      </c>
      <c r="L139" s="334" t="e">
        <f t="shared" si="14"/>
        <v>#VALUE!</v>
      </c>
      <c r="M139" s="335" t="e">
        <f t="shared" si="23"/>
        <v>#VALUE!</v>
      </c>
      <c r="N139" s="335" t="e">
        <f t="shared" si="23"/>
        <v>#VALUE!</v>
      </c>
      <c r="O139" s="335" t="e">
        <f t="shared" si="23"/>
        <v>#VALUE!</v>
      </c>
      <c r="P139" s="335" t="e">
        <f t="shared" si="16"/>
        <v>#VALUE!</v>
      </c>
      <c r="Q139" s="335" t="e">
        <f t="shared" si="23"/>
        <v>#VALUE!</v>
      </c>
      <c r="R139" s="335" t="str">
        <f t="shared" si="17"/>
        <v/>
      </c>
      <c r="S139" s="335" t="e">
        <f t="shared" si="23"/>
        <v>#VALUE!</v>
      </c>
    </row>
    <row r="140" spans="1:19" x14ac:dyDescent="0.2">
      <c r="A140" s="64" t="str">
        <f>IF('1b. Kons. jord'!C49&gt;0,"x","")</f>
        <v/>
      </c>
      <c r="B140" s="65" t="str">
        <f t="shared" si="21"/>
        <v>Krysen</v>
      </c>
      <c r="C140" s="65">
        <f t="shared" si="21"/>
        <v>0.05</v>
      </c>
      <c r="D140" s="334" t="e">
        <f t="shared" si="10"/>
        <v>#VALUE!</v>
      </c>
      <c r="E140" s="335" t="e">
        <f t="shared" si="22"/>
        <v>#VALUE!</v>
      </c>
      <c r="F140" s="335" t="e">
        <f t="shared" si="22"/>
        <v>#VALUE!</v>
      </c>
      <c r="G140" s="335" t="e">
        <f t="shared" si="22"/>
        <v>#VALUE!</v>
      </c>
      <c r="H140" s="335" t="e">
        <f t="shared" si="12"/>
        <v>#VALUE!</v>
      </c>
      <c r="I140" s="335" t="e">
        <f t="shared" si="22"/>
        <v>#VALUE!</v>
      </c>
      <c r="J140" s="335" t="str">
        <f t="shared" si="13"/>
        <v/>
      </c>
      <c r="K140" s="335" t="e">
        <f t="shared" si="22"/>
        <v>#VALUE!</v>
      </c>
      <c r="L140" s="334" t="e">
        <f t="shared" si="14"/>
        <v>#VALUE!</v>
      </c>
      <c r="M140" s="335" t="e">
        <f t="shared" si="23"/>
        <v>#VALUE!</v>
      </c>
      <c r="N140" s="335" t="e">
        <f t="shared" si="23"/>
        <v>#VALUE!</v>
      </c>
      <c r="O140" s="335" t="e">
        <f t="shared" si="23"/>
        <v>#VALUE!</v>
      </c>
      <c r="P140" s="335" t="e">
        <f t="shared" si="16"/>
        <v>#VALUE!</v>
      </c>
      <c r="Q140" s="335" t="e">
        <f t="shared" si="23"/>
        <v>#VALUE!</v>
      </c>
      <c r="R140" s="335" t="str">
        <f t="shared" si="17"/>
        <v/>
      </c>
      <c r="S140" s="335" t="e">
        <f t="shared" si="23"/>
        <v>#VALUE!</v>
      </c>
    </row>
    <row r="141" spans="1:19" x14ac:dyDescent="0.2">
      <c r="A141" s="64" t="str">
        <f>IF('1b. Kons. jord'!C50&gt;0,"x","")</f>
        <v/>
      </c>
      <c r="B141" s="65" t="str">
        <f t="shared" si="21"/>
        <v>Benzo(b)fluoranten</v>
      </c>
      <c r="C141" s="65">
        <f t="shared" si="21"/>
        <v>5.0000000000000001E-3</v>
      </c>
      <c r="D141" s="334" t="e">
        <f t="shared" si="10"/>
        <v>#VALUE!</v>
      </c>
      <c r="E141" s="335" t="e">
        <f t="shared" si="22"/>
        <v>#VALUE!</v>
      </c>
      <c r="F141" s="335" t="e">
        <f t="shared" si="22"/>
        <v>#VALUE!</v>
      </c>
      <c r="G141" s="335" t="e">
        <f t="shared" si="22"/>
        <v>#VALUE!</v>
      </c>
      <c r="H141" s="335" t="e">
        <f t="shared" si="12"/>
        <v>#VALUE!</v>
      </c>
      <c r="I141" s="335" t="e">
        <f t="shared" si="22"/>
        <v>#VALUE!</v>
      </c>
      <c r="J141" s="335" t="str">
        <f t="shared" si="13"/>
        <v/>
      </c>
      <c r="K141" s="335" t="e">
        <f t="shared" si="22"/>
        <v>#VALUE!</v>
      </c>
      <c r="L141" s="334" t="e">
        <f t="shared" si="14"/>
        <v>#VALUE!</v>
      </c>
      <c r="M141" s="335" t="e">
        <f t="shared" si="23"/>
        <v>#VALUE!</v>
      </c>
      <c r="N141" s="335" t="e">
        <f t="shared" si="23"/>
        <v>#VALUE!</v>
      </c>
      <c r="O141" s="335" t="e">
        <f t="shared" si="23"/>
        <v>#VALUE!</v>
      </c>
      <c r="P141" s="335" t="e">
        <f t="shared" si="16"/>
        <v>#VALUE!</v>
      </c>
      <c r="Q141" s="335" t="e">
        <f t="shared" si="23"/>
        <v>#VALUE!</v>
      </c>
      <c r="R141" s="335" t="str">
        <f t="shared" si="17"/>
        <v/>
      </c>
      <c r="S141" s="335" t="e">
        <f t="shared" si="23"/>
        <v>#VALUE!</v>
      </c>
    </row>
    <row r="142" spans="1:19" x14ac:dyDescent="0.2">
      <c r="A142" s="64" t="str">
        <f>IF('1b. Kons. jord'!C51&gt;0,"x","")</f>
        <v/>
      </c>
      <c r="B142" s="65" t="str">
        <f t="shared" si="21"/>
        <v>Benzo(k)fluoranten</v>
      </c>
      <c r="C142" s="65">
        <f t="shared" si="21"/>
        <v>5.0000000000000001E-3</v>
      </c>
      <c r="D142" s="334" t="e">
        <f t="shared" si="10"/>
        <v>#VALUE!</v>
      </c>
      <c r="E142" s="335" t="e">
        <f t="shared" si="22"/>
        <v>#VALUE!</v>
      </c>
      <c r="F142" s="335" t="e">
        <f t="shared" si="22"/>
        <v>#VALUE!</v>
      </c>
      <c r="G142" s="335" t="e">
        <f t="shared" si="22"/>
        <v>#VALUE!</v>
      </c>
      <c r="H142" s="335" t="e">
        <f t="shared" si="12"/>
        <v>#VALUE!</v>
      </c>
      <c r="I142" s="335" t="e">
        <f t="shared" si="22"/>
        <v>#VALUE!</v>
      </c>
      <c r="J142" s="335" t="str">
        <f t="shared" si="13"/>
        <v/>
      </c>
      <c r="K142" s="335" t="e">
        <f t="shared" si="22"/>
        <v>#VALUE!</v>
      </c>
      <c r="L142" s="334" t="e">
        <f t="shared" si="14"/>
        <v>#VALUE!</v>
      </c>
      <c r="M142" s="335" t="e">
        <f t="shared" si="23"/>
        <v>#VALUE!</v>
      </c>
      <c r="N142" s="335" t="e">
        <f t="shared" si="23"/>
        <v>#VALUE!</v>
      </c>
      <c r="O142" s="335" t="e">
        <f t="shared" si="23"/>
        <v>#VALUE!</v>
      </c>
      <c r="P142" s="335" t="e">
        <f t="shared" si="16"/>
        <v>#VALUE!</v>
      </c>
      <c r="Q142" s="335" t="e">
        <f t="shared" si="23"/>
        <v>#VALUE!</v>
      </c>
      <c r="R142" s="335" t="str">
        <f t="shared" si="17"/>
        <v/>
      </c>
      <c r="S142" s="335" t="e">
        <f t="shared" si="23"/>
        <v>#VALUE!</v>
      </c>
    </row>
    <row r="143" spans="1:19" x14ac:dyDescent="0.2">
      <c r="A143" s="64" t="str">
        <f>IF('1b. Kons. jord'!C52&gt;0,"x","")</f>
        <v/>
      </c>
      <c r="B143" s="65" t="str">
        <f t="shared" si="21"/>
        <v>Benso(a)pyren</v>
      </c>
      <c r="C143" s="65">
        <f t="shared" si="21"/>
        <v>5.0000000000000001E-4</v>
      </c>
      <c r="D143" s="334" t="e">
        <f t="shared" si="10"/>
        <v>#VALUE!</v>
      </c>
      <c r="E143" s="335" t="e">
        <f t="shared" si="22"/>
        <v>#VALUE!</v>
      </c>
      <c r="F143" s="335" t="e">
        <f t="shared" si="22"/>
        <v>#VALUE!</v>
      </c>
      <c r="G143" s="335" t="e">
        <f t="shared" si="22"/>
        <v>#VALUE!</v>
      </c>
      <c r="H143" s="335" t="e">
        <f t="shared" si="12"/>
        <v>#VALUE!</v>
      </c>
      <c r="I143" s="335" t="e">
        <f t="shared" si="22"/>
        <v>#VALUE!</v>
      </c>
      <c r="J143" s="335" t="str">
        <f t="shared" si="13"/>
        <v/>
      </c>
      <c r="K143" s="335" t="e">
        <f t="shared" si="22"/>
        <v>#VALUE!</v>
      </c>
      <c r="L143" s="334" t="e">
        <f t="shared" si="14"/>
        <v>#VALUE!</v>
      </c>
      <c r="M143" s="335" t="e">
        <f t="shared" si="23"/>
        <v>#VALUE!</v>
      </c>
      <c r="N143" s="335" t="e">
        <f t="shared" si="23"/>
        <v>#VALUE!</v>
      </c>
      <c r="O143" s="335" t="e">
        <f t="shared" si="23"/>
        <v>#VALUE!</v>
      </c>
      <c r="P143" s="335" t="e">
        <f t="shared" si="16"/>
        <v>#VALUE!</v>
      </c>
      <c r="Q143" s="335" t="e">
        <f t="shared" si="23"/>
        <v>#VALUE!</v>
      </c>
      <c r="R143" s="335" t="str">
        <f t="shared" si="17"/>
        <v/>
      </c>
      <c r="S143" s="335" t="e">
        <f t="shared" si="23"/>
        <v>#VALUE!</v>
      </c>
    </row>
    <row r="144" spans="1:19" x14ac:dyDescent="0.2">
      <c r="A144" s="64" t="str">
        <f>IF('1b. Kons. jord'!C53&gt;0,"x","")</f>
        <v/>
      </c>
      <c r="B144" s="65" t="str">
        <f t="shared" ref="B144:C159" si="24">B53</f>
        <v>Indeno(1,2,3-cd)pyren</v>
      </c>
      <c r="C144" s="65">
        <f t="shared" si="24"/>
        <v>5.0000000000000001E-3</v>
      </c>
      <c r="D144" s="334" t="e">
        <f t="shared" si="10"/>
        <v>#VALUE!</v>
      </c>
      <c r="E144" s="335" t="e">
        <f t="shared" ref="E144:K159" si="25">E53/$D53</f>
        <v>#VALUE!</v>
      </c>
      <c r="F144" s="335" t="e">
        <f t="shared" si="25"/>
        <v>#VALUE!</v>
      </c>
      <c r="G144" s="335" t="e">
        <f t="shared" si="25"/>
        <v>#VALUE!</v>
      </c>
      <c r="H144" s="335" t="e">
        <f t="shared" si="12"/>
        <v>#VALUE!</v>
      </c>
      <c r="I144" s="335" t="e">
        <f t="shared" si="25"/>
        <v>#VALUE!</v>
      </c>
      <c r="J144" s="335" t="str">
        <f t="shared" si="13"/>
        <v/>
      </c>
      <c r="K144" s="335" t="e">
        <f t="shared" si="25"/>
        <v>#VALUE!</v>
      </c>
      <c r="L144" s="334" t="e">
        <f t="shared" si="14"/>
        <v>#VALUE!</v>
      </c>
      <c r="M144" s="335" t="e">
        <f t="shared" ref="M144:S159" si="26">M53/$L53</f>
        <v>#VALUE!</v>
      </c>
      <c r="N144" s="335" t="e">
        <f t="shared" si="26"/>
        <v>#VALUE!</v>
      </c>
      <c r="O144" s="335" t="e">
        <f t="shared" si="26"/>
        <v>#VALUE!</v>
      </c>
      <c r="P144" s="335" t="e">
        <f t="shared" si="16"/>
        <v>#VALUE!</v>
      </c>
      <c r="Q144" s="335" t="e">
        <f t="shared" si="26"/>
        <v>#VALUE!</v>
      </c>
      <c r="R144" s="335" t="str">
        <f t="shared" si="17"/>
        <v/>
      </c>
      <c r="S144" s="335" t="e">
        <f t="shared" si="26"/>
        <v>#VALUE!</v>
      </c>
    </row>
    <row r="145" spans="1:19" x14ac:dyDescent="0.2">
      <c r="A145" s="64" t="str">
        <f>IF('1b. Kons. jord'!C54&gt;0,"x","")</f>
        <v/>
      </c>
      <c r="B145" s="65" t="str">
        <f t="shared" si="24"/>
        <v>Dibenzo(a,h)antracen</v>
      </c>
      <c r="C145" s="65">
        <f t="shared" si="24"/>
        <v>5.0000000000000001E-4</v>
      </c>
      <c r="D145" s="334" t="e">
        <f t="shared" si="10"/>
        <v>#VALUE!</v>
      </c>
      <c r="E145" s="335" t="e">
        <f t="shared" si="25"/>
        <v>#VALUE!</v>
      </c>
      <c r="F145" s="335" t="e">
        <f t="shared" si="25"/>
        <v>#VALUE!</v>
      </c>
      <c r="G145" s="335" t="e">
        <f t="shared" si="25"/>
        <v>#VALUE!</v>
      </c>
      <c r="H145" s="335" t="e">
        <f t="shared" si="12"/>
        <v>#VALUE!</v>
      </c>
      <c r="I145" s="335" t="e">
        <f t="shared" si="25"/>
        <v>#VALUE!</v>
      </c>
      <c r="J145" s="335" t="str">
        <f t="shared" si="13"/>
        <v/>
      </c>
      <c r="K145" s="335" t="e">
        <f t="shared" si="25"/>
        <v>#VALUE!</v>
      </c>
      <c r="L145" s="334" t="e">
        <f t="shared" si="14"/>
        <v>#VALUE!</v>
      </c>
      <c r="M145" s="335" t="e">
        <f t="shared" si="26"/>
        <v>#VALUE!</v>
      </c>
      <c r="N145" s="335" t="e">
        <f t="shared" si="26"/>
        <v>#VALUE!</v>
      </c>
      <c r="O145" s="335" t="e">
        <f t="shared" si="26"/>
        <v>#VALUE!</v>
      </c>
      <c r="P145" s="335" t="e">
        <f t="shared" si="16"/>
        <v>#VALUE!</v>
      </c>
      <c r="Q145" s="335" t="e">
        <f t="shared" si="26"/>
        <v>#VALUE!</v>
      </c>
      <c r="R145" s="335" t="str">
        <f t="shared" si="17"/>
        <v/>
      </c>
      <c r="S145" s="335" t="e">
        <f t="shared" si="26"/>
        <v>#VALUE!</v>
      </c>
    </row>
    <row r="146" spans="1:19" x14ac:dyDescent="0.2">
      <c r="A146" s="64" t="str">
        <f>IF('1b. Kons. jord'!C55&gt;0,"x","")</f>
        <v/>
      </c>
      <c r="B146" s="65" t="str">
        <f t="shared" si="24"/>
        <v>Benzo(g,h,i)perylen</v>
      </c>
      <c r="C146" s="65">
        <f t="shared" si="24"/>
        <v>0.03</v>
      </c>
      <c r="D146" s="334" t="e">
        <f t="shared" si="10"/>
        <v>#VALUE!</v>
      </c>
      <c r="E146" s="335" t="e">
        <f t="shared" si="25"/>
        <v>#VALUE!</v>
      </c>
      <c r="F146" s="335" t="e">
        <f t="shared" si="25"/>
        <v>#VALUE!</v>
      </c>
      <c r="G146" s="335" t="e">
        <f t="shared" si="25"/>
        <v>#VALUE!</v>
      </c>
      <c r="H146" s="335" t="e">
        <f t="shared" si="12"/>
        <v>#VALUE!</v>
      </c>
      <c r="I146" s="335" t="e">
        <f t="shared" si="25"/>
        <v>#VALUE!</v>
      </c>
      <c r="J146" s="335" t="str">
        <f t="shared" si="13"/>
        <v/>
      </c>
      <c r="K146" s="335" t="e">
        <f t="shared" si="25"/>
        <v>#VALUE!</v>
      </c>
      <c r="L146" s="334" t="e">
        <f t="shared" si="14"/>
        <v>#VALUE!</v>
      </c>
      <c r="M146" s="335" t="e">
        <f t="shared" si="26"/>
        <v>#VALUE!</v>
      </c>
      <c r="N146" s="335" t="e">
        <f t="shared" si="26"/>
        <v>#VALUE!</v>
      </c>
      <c r="O146" s="335" t="e">
        <f t="shared" si="26"/>
        <v>#VALUE!</v>
      </c>
      <c r="P146" s="335" t="e">
        <f t="shared" si="16"/>
        <v>#VALUE!</v>
      </c>
      <c r="Q146" s="335" t="e">
        <f t="shared" si="26"/>
        <v>#VALUE!</v>
      </c>
      <c r="R146" s="335" t="str">
        <f t="shared" si="17"/>
        <v/>
      </c>
      <c r="S146" s="335" t="e">
        <f t="shared" si="26"/>
        <v>#VALUE!</v>
      </c>
    </row>
    <row r="147" spans="1:19" x14ac:dyDescent="0.2">
      <c r="A147" s="64" t="str">
        <f>IF('1b. Kons. jord'!C56&gt;0,"x","")</f>
        <v/>
      </c>
      <c r="B147" s="65" t="str">
        <f t="shared" si="24"/>
        <v>Bensen</v>
      </c>
      <c r="C147" s="65">
        <f t="shared" si="24"/>
        <v>7.0000000000000001E-3</v>
      </c>
      <c r="D147" s="334" t="e">
        <f t="shared" si="10"/>
        <v>#VALUE!</v>
      </c>
      <c r="E147" s="335" t="e">
        <f t="shared" si="25"/>
        <v>#VALUE!</v>
      </c>
      <c r="F147" s="335" t="e">
        <f t="shared" si="25"/>
        <v>#VALUE!</v>
      </c>
      <c r="G147" s="335" t="e">
        <f t="shared" si="25"/>
        <v>#VALUE!</v>
      </c>
      <c r="H147" s="335" t="e">
        <f t="shared" si="12"/>
        <v>#VALUE!</v>
      </c>
      <c r="I147" s="335" t="e">
        <f t="shared" si="25"/>
        <v>#VALUE!</v>
      </c>
      <c r="J147" s="335" t="str">
        <f t="shared" si="13"/>
        <v/>
      </c>
      <c r="K147" s="335" t="e">
        <f t="shared" si="25"/>
        <v>#VALUE!</v>
      </c>
      <c r="L147" s="334" t="e">
        <f t="shared" si="14"/>
        <v>#VALUE!</v>
      </c>
      <c r="M147" s="335" t="e">
        <f t="shared" si="26"/>
        <v>#VALUE!</v>
      </c>
      <c r="N147" s="335" t="e">
        <f t="shared" si="26"/>
        <v>#VALUE!</v>
      </c>
      <c r="O147" s="335" t="e">
        <f t="shared" si="26"/>
        <v>#VALUE!</v>
      </c>
      <c r="P147" s="335" t="e">
        <f t="shared" si="16"/>
        <v>#VALUE!</v>
      </c>
      <c r="Q147" s="335" t="e">
        <f t="shared" si="26"/>
        <v>#VALUE!</v>
      </c>
      <c r="R147" s="335" t="str">
        <f t="shared" si="17"/>
        <v/>
      </c>
      <c r="S147" s="335" t="e">
        <f t="shared" si="26"/>
        <v>#VALUE!</v>
      </c>
    </row>
    <row r="148" spans="1:19" x14ac:dyDescent="0.2">
      <c r="A148" s="64" t="str">
        <f>IF('1b. Kons. jord'!C57&gt;0,"x","")</f>
        <v/>
      </c>
      <c r="B148" s="65" t="str">
        <f t="shared" si="24"/>
        <v>Toluen</v>
      </c>
      <c r="C148" s="65">
        <f t="shared" si="24"/>
        <v>0.223</v>
      </c>
      <c r="D148" s="334" t="e">
        <f t="shared" si="10"/>
        <v>#VALUE!</v>
      </c>
      <c r="E148" s="335" t="e">
        <f t="shared" si="25"/>
        <v>#VALUE!</v>
      </c>
      <c r="F148" s="335" t="e">
        <f t="shared" si="25"/>
        <v>#VALUE!</v>
      </c>
      <c r="G148" s="335" t="e">
        <f t="shared" si="25"/>
        <v>#VALUE!</v>
      </c>
      <c r="H148" s="335" t="e">
        <f t="shared" si="12"/>
        <v>#VALUE!</v>
      </c>
      <c r="I148" s="335" t="e">
        <f t="shared" si="25"/>
        <v>#VALUE!</v>
      </c>
      <c r="J148" s="335" t="str">
        <f t="shared" si="13"/>
        <v/>
      </c>
      <c r="K148" s="335" t="e">
        <f t="shared" si="25"/>
        <v>#VALUE!</v>
      </c>
      <c r="L148" s="334" t="e">
        <f t="shared" si="14"/>
        <v>#VALUE!</v>
      </c>
      <c r="M148" s="335" t="e">
        <f t="shared" si="26"/>
        <v>#VALUE!</v>
      </c>
      <c r="N148" s="335" t="e">
        <f t="shared" si="26"/>
        <v>#VALUE!</v>
      </c>
      <c r="O148" s="335" t="e">
        <f t="shared" si="26"/>
        <v>#VALUE!</v>
      </c>
      <c r="P148" s="335" t="e">
        <f t="shared" si="16"/>
        <v>#VALUE!</v>
      </c>
      <c r="Q148" s="335" t="e">
        <f t="shared" si="26"/>
        <v>#VALUE!</v>
      </c>
      <c r="R148" s="335" t="str">
        <f t="shared" si="17"/>
        <v/>
      </c>
      <c r="S148" s="335" t="e">
        <f t="shared" si="26"/>
        <v>#VALUE!</v>
      </c>
    </row>
    <row r="149" spans="1:19" x14ac:dyDescent="0.2">
      <c r="A149" s="64" t="str">
        <f>IF('1b. Kons. jord'!C58&gt;0,"x","")</f>
        <v/>
      </c>
      <c r="B149" s="65" t="str">
        <f t="shared" si="24"/>
        <v>Etylbensen</v>
      </c>
      <c r="C149" s="65">
        <f t="shared" si="24"/>
        <v>0.1</v>
      </c>
      <c r="D149" s="334" t="e">
        <f t="shared" si="10"/>
        <v>#VALUE!</v>
      </c>
      <c r="E149" s="335" t="e">
        <f t="shared" si="25"/>
        <v>#VALUE!</v>
      </c>
      <c r="F149" s="335" t="e">
        <f t="shared" si="25"/>
        <v>#VALUE!</v>
      </c>
      <c r="G149" s="335" t="e">
        <f t="shared" si="25"/>
        <v>#VALUE!</v>
      </c>
      <c r="H149" s="335" t="e">
        <f t="shared" si="12"/>
        <v>#VALUE!</v>
      </c>
      <c r="I149" s="335" t="e">
        <f t="shared" si="25"/>
        <v>#VALUE!</v>
      </c>
      <c r="J149" s="335" t="str">
        <f t="shared" si="13"/>
        <v/>
      </c>
      <c r="K149" s="335" t="e">
        <f t="shared" si="25"/>
        <v>#VALUE!</v>
      </c>
      <c r="L149" s="334" t="e">
        <f t="shared" si="14"/>
        <v>#VALUE!</v>
      </c>
      <c r="M149" s="335" t="e">
        <f t="shared" si="26"/>
        <v>#VALUE!</v>
      </c>
      <c r="N149" s="335" t="e">
        <f t="shared" si="26"/>
        <v>#VALUE!</v>
      </c>
      <c r="O149" s="335" t="e">
        <f t="shared" si="26"/>
        <v>#VALUE!</v>
      </c>
      <c r="P149" s="335" t="e">
        <f t="shared" si="16"/>
        <v>#VALUE!</v>
      </c>
      <c r="Q149" s="335" t="e">
        <f t="shared" si="26"/>
        <v>#VALUE!</v>
      </c>
      <c r="R149" s="335" t="str">
        <f t="shared" si="17"/>
        <v/>
      </c>
      <c r="S149" s="335" t="e">
        <f t="shared" si="26"/>
        <v>#VALUE!</v>
      </c>
    </row>
    <row r="150" spans="1:19" x14ac:dyDescent="0.2">
      <c r="A150" s="64" t="str">
        <f>IF('1b. Kons. jord'!C59&gt;0,"x","")</f>
        <v/>
      </c>
      <c r="B150" s="65" t="str">
        <f t="shared" si="24"/>
        <v>Xylen</v>
      </c>
      <c r="C150" s="65">
        <f t="shared" si="24"/>
        <v>0.15</v>
      </c>
      <c r="D150" s="334" t="e">
        <f t="shared" si="10"/>
        <v>#VALUE!</v>
      </c>
      <c r="E150" s="335" t="e">
        <f t="shared" si="25"/>
        <v>#VALUE!</v>
      </c>
      <c r="F150" s="335" t="e">
        <f t="shared" si="25"/>
        <v>#VALUE!</v>
      </c>
      <c r="G150" s="335" t="e">
        <f t="shared" si="25"/>
        <v>#VALUE!</v>
      </c>
      <c r="H150" s="335" t="e">
        <f t="shared" si="12"/>
        <v>#VALUE!</v>
      </c>
      <c r="I150" s="335" t="e">
        <f t="shared" si="25"/>
        <v>#VALUE!</v>
      </c>
      <c r="J150" s="335" t="str">
        <f t="shared" si="13"/>
        <v/>
      </c>
      <c r="K150" s="335" t="e">
        <f t="shared" si="25"/>
        <v>#VALUE!</v>
      </c>
      <c r="L150" s="334" t="e">
        <f t="shared" si="14"/>
        <v>#VALUE!</v>
      </c>
      <c r="M150" s="335" t="e">
        <f t="shared" si="26"/>
        <v>#VALUE!</v>
      </c>
      <c r="N150" s="335" t="e">
        <f t="shared" si="26"/>
        <v>#VALUE!</v>
      </c>
      <c r="O150" s="335" t="e">
        <f t="shared" si="26"/>
        <v>#VALUE!</v>
      </c>
      <c r="P150" s="335" t="e">
        <f t="shared" si="16"/>
        <v>#VALUE!</v>
      </c>
      <c r="Q150" s="335" t="e">
        <f t="shared" si="26"/>
        <v>#VALUE!</v>
      </c>
      <c r="R150" s="335" t="str">
        <f t="shared" si="17"/>
        <v/>
      </c>
      <c r="S150" s="335" t="e">
        <f t="shared" si="26"/>
        <v>#VALUE!</v>
      </c>
    </row>
    <row r="151" spans="1:19" x14ac:dyDescent="0.2">
      <c r="A151" s="64" t="str">
        <f>IF('1b. Kons. jord'!C60&gt;0,"x","")</f>
        <v/>
      </c>
      <c r="B151" s="65" t="str">
        <f t="shared" si="24"/>
        <v>Alifater  C5-C6</v>
      </c>
      <c r="C151" s="65">
        <f t="shared" si="24"/>
        <v>2</v>
      </c>
      <c r="D151" s="334" t="e">
        <f t="shared" si="10"/>
        <v>#VALUE!</v>
      </c>
      <c r="E151" s="335" t="e">
        <f t="shared" si="25"/>
        <v>#VALUE!</v>
      </c>
      <c r="F151" s="335" t="e">
        <f t="shared" si="25"/>
        <v>#VALUE!</v>
      </c>
      <c r="G151" s="335" t="e">
        <f t="shared" si="25"/>
        <v>#VALUE!</v>
      </c>
      <c r="H151" s="335" t="e">
        <f t="shared" si="12"/>
        <v>#VALUE!</v>
      </c>
      <c r="I151" s="335" t="e">
        <f t="shared" si="25"/>
        <v>#VALUE!</v>
      </c>
      <c r="J151" s="335" t="str">
        <f t="shared" si="13"/>
        <v/>
      </c>
      <c r="K151" s="335" t="e">
        <f t="shared" si="25"/>
        <v>#VALUE!</v>
      </c>
      <c r="L151" s="334" t="e">
        <f t="shared" si="14"/>
        <v>#VALUE!</v>
      </c>
      <c r="M151" s="335" t="e">
        <f t="shared" si="26"/>
        <v>#VALUE!</v>
      </c>
      <c r="N151" s="335" t="e">
        <f t="shared" si="26"/>
        <v>#VALUE!</v>
      </c>
      <c r="O151" s="335" t="e">
        <f t="shared" si="26"/>
        <v>#VALUE!</v>
      </c>
      <c r="P151" s="335" t="e">
        <f t="shared" si="16"/>
        <v>#VALUE!</v>
      </c>
      <c r="Q151" s="335" t="e">
        <f t="shared" si="26"/>
        <v>#VALUE!</v>
      </c>
      <c r="R151" s="335" t="str">
        <f t="shared" si="17"/>
        <v/>
      </c>
      <c r="S151" s="335" t="e">
        <f t="shared" si="26"/>
        <v>#VALUE!</v>
      </c>
    </row>
    <row r="152" spans="1:19" x14ac:dyDescent="0.2">
      <c r="A152" s="64" t="str">
        <f>IF('1b. Kons. jord'!C61&gt;0,"x","")</f>
        <v/>
      </c>
      <c r="B152" s="65" t="str">
        <f t="shared" si="24"/>
        <v>Alifater &gt; C6-C8</v>
      </c>
      <c r="C152" s="65">
        <f t="shared" si="24"/>
        <v>2</v>
      </c>
      <c r="D152" s="334" t="e">
        <f t="shared" si="10"/>
        <v>#VALUE!</v>
      </c>
      <c r="E152" s="335" t="e">
        <f t="shared" si="25"/>
        <v>#VALUE!</v>
      </c>
      <c r="F152" s="335" t="e">
        <f t="shared" si="25"/>
        <v>#VALUE!</v>
      </c>
      <c r="G152" s="335" t="e">
        <f t="shared" si="25"/>
        <v>#VALUE!</v>
      </c>
      <c r="H152" s="335" t="e">
        <f t="shared" si="12"/>
        <v>#VALUE!</v>
      </c>
      <c r="I152" s="335" t="e">
        <f t="shared" si="25"/>
        <v>#VALUE!</v>
      </c>
      <c r="J152" s="335" t="str">
        <f t="shared" si="13"/>
        <v/>
      </c>
      <c r="K152" s="335" t="e">
        <f t="shared" si="25"/>
        <v>#VALUE!</v>
      </c>
      <c r="L152" s="334" t="e">
        <f t="shared" si="14"/>
        <v>#VALUE!</v>
      </c>
      <c r="M152" s="335" t="e">
        <f t="shared" si="26"/>
        <v>#VALUE!</v>
      </c>
      <c r="N152" s="335" t="e">
        <f t="shared" si="26"/>
        <v>#VALUE!</v>
      </c>
      <c r="O152" s="335" t="e">
        <f t="shared" si="26"/>
        <v>#VALUE!</v>
      </c>
      <c r="P152" s="335" t="e">
        <f t="shared" si="16"/>
        <v>#VALUE!</v>
      </c>
      <c r="Q152" s="335" t="e">
        <f t="shared" si="26"/>
        <v>#VALUE!</v>
      </c>
      <c r="R152" s="335" t="str">
        <f t="shared" si="17"/>
        <v/>
      </c>
      <c r="S152" s="335" t="e">
        <f t="shared" si="26"/>
        <v>#VALUE!</v>
      </c>
    </row>
    <row r="153" spans="1:19" x14ac:dyDescent="0.2">
      <c r="A153" s="64" t="str">
        <f>IF('1b. Kons. jord'!C62&gt;0,"x","")</f>
        <v/>
      </c>
      <c r="B153" s="65" t="str">
        <f t="shared" si="24"/>
        <v>Alifater &gt; C8-C10</v>
      </c>
      <c r="C153" s="65">
        <f t="shared" si="24"/>
        <v>0.1</v>
      </c>
      <c r="D153" s="334" t="e">
        <f t="shared" si="10"/>
        <v>#VALUE!</v>
      </c>
      <c r="E153" s="335" t="e">
        <f t="shared" si="25"/>
        <v>#VALUE!</v>
      </c>
      <c r="F153" s="335" t="e">
        <f t="shared" si="25"/>
        <v>#VALUE!</v>
      </c>
      <c r="G153" s="335" t="e">
        <f t="shared" si="25"/>
        <v>#VALUE!</v>
      </c>
      <c r="H153" s="335" t="e">
        <f t="shared" si="12"/>
        <v>#VALUE!</v>
      </c>
      <c r="I153" s="335" t="e">
        <f t="shared" si="25"/>
        <v>#VALUE!</v>
      </c>
      <c r="J153" s="335" t="str">
        <f t="shared" si="13"/>
        <v/>
      </c>
      <c r="K153" s="335" t="e">
        <f t="shared" si="25"/>
        <v>#VALUE!</v>
      </c>
      <c r="L153" s="334" t="e">
        <f t="shared" si="14"/>
        <v>#VALUE!</v>
      </c>
      <c r="M153" s="335" t="e">
        <f t="shared" si="26"/>
        <v>#VALUE!</v>
      </c>
      <c r="N153" s="335" t="e">
        <f t="shared" si="26"/>
        <v>#VALUE!</v>
      </c>
      <c r="O153" s="335" t="e">
        <f t="shared" si="26"/>
        <v>#VALUE!</v>
      </c>
      <c r="P153" s="335" t="e">
        <f t="shared" si="16"/>
        <v>#VALUE!</v>
      </c>
      <c r="Q153" s="335" t="e">
        <f t="shared" si="26"/>
        <v>#VALUE!</v>
      </c>
      <c r="R153" s="335" t="str">
        <f t="shared" si="17"/>
        <v/>
      </c>
      <c r="S153" s="335" t="e">
        <f t="shared" si="26"/>
        <v>#VALUE!</v>
      </c>
    </row>
    <row r="154" spans="1:19" x14ac:dyDescent="0.2">
      <c r="A154" s="64" t="str">
        <f>IF('1b. Kons. jord'!C63&gt;0,"x","")</f>
        <v/>
      </c>
      <c r="B154" s="65" t="str">
        <f t="shared" si="24"/>
        <v>Sum alifater &gt; C5-C10</v>
      </c>
      <c r="C154" s="65">
        <f t="shared" si="24"/>
        <v>0.1</v>
      </c>
      <c r="D154" s="334" t="e">
        <f t="shared" si="10"/>
        <v>#VALUE!</v>
      </c>
      <c r="E154" s="335" t="e">
        <f t="shared" si="25"/>
        <v>#VALUE!</v>
      </c>
      <c r="F154" s="335" t="e">
        <f t="shared" si="25"/>
        <v>#VALUE!</v>
      </c>
      <c r="G154" s="335" t="e">
        <f t="shared" si="25"/>
        <v>#VALUE!</v>
      </c>
      <c r="H154" s="335" t="e">
        <f t="shared" si="12"/>
        <v>#VALUE!</v>
      </c>
      <c r="I154" s="335" t="e">
        <f t="shared" si="25"/>
        <v>#VALUE!</v>
      </c>
      <c r="J154" s="335" t="str">
        <f t="shared" si="13"/>
        <v/>
      </c>
      <c r="K154" s="335" t="e">
        <f t="shared" si="25"/>
        <v>#VALUE!</v>
      </c>
      <c r="L154" s="334" t="e">
        <f t="shared" si="14"/>
        <v>#VALUE!</v>
      </c>
      <c r="M154" s="335" t="e">
        <f t="shared" si="26"/>
        <v>#VALUE!</v>
      </c>
      <c r="N154" s="335" t="e">
        <f t="shared" si="26"/>
        <v>#VALUE!</v>
      </c>
      <c r="O154" s="335" t="e">
        <f t="shared" si="26"/>
        <v>#VALUE!</v>
      </c>
      <c r="P154" s="335" t="e">
        <f t="shared" si="16"/>
        <v>#VALUE!</v>
      </c>
      <c r="Q154" s="335" t="e">
        <f t="shared" si="26"/>
        <v>#VALUE!</v>
      </c>
      <c r="R154" s="335" t="str">
        <f t="shared" si="17"/>
        <v/>
      </c>
      <c r="S154" s="335" t="e">
        <f t="shared" si="26"/>
        <v>#VALUE!</v>
      </c>
    </row>
    <row r="155" spans="1:19" x14ac:dyDescent="0.2">
      <c r="A155" s="64" t="str">
        <f>IF('1b. Kons. jord'!C64&gt;0,"x","")</f>
        <v/>
      </c>
      <c r="B155" s="65" t="str">
        <f t="shared" si="24"/>
        <v>Alifater &gt;C10-C12</v>
      </c>
      <c r="C155" s="65">
        <f t="shared" si="24"/>
        <v>0.1</v>
      </c>
      <c r="D155" s="334" t="e">
        <f t="shared" si="10"/>
        <v>#VALUE!</v>
      </c>
      <c r="E155" s="335" t="e">
        <f t="shared" si="25"/>
        <v>#VALUE!</v>
      </c>
      <c r="F155" s="335" t="e">
        <f t="shared" si="25"/>
        <v>#VALUE!</v>
      </c>
      <c r="G155" s="335" t="e">
        <f t="shared" si="25"/>
        <v>#VALUE!</v>
      </c>
      <c r="H155" s="335" t="e">
        <f t="shared" si="12"/>
        <v>#VALUE!</v>
      </c>
      <c r="I155" s="335" t="e">
        <f t="shared" si="25"/>
        <v>#VALUE!</v>
      </c>
      <c r="J155" s="335" t="str">
        <f t="shared" si="13"/>
        <v/>
      </c>
      <c r="K155" s="335" t="e">
        <f t="shared" si="25"/>
        <v>#VALUE!</v>
      </c>
      <c r="L155" s="334" t="e">
        <f t="shared" si="14"/>
        <v>#VALUE!</v>
      </c>
      <c r="M155" s="335" t="e">
        <f t="shared" si="26"/>
        <v>#VALUE!</v>
      </c>
      <c r="N155" s="335" t="e">
        <f t="shared" si="26"/>
        <v>#VALUE!</v>
      </c>
      <c r="O155" s="335" t="e">
        <f t="shared" si="26"/>
        <v>#VALUE!</v>
      </c>
      <c r="P155" s="335" t="e">
        <f t="shared" si="16"/>
        <v>#VALUE!</v>
      </c>
      <c r="Q155" s="335" t="e">
        <f t="shared" si="26"/>
        <v>#VALUE!</v>
      </c>
      <c r="R155" s="335" t="str">
        <f t="shared" si="17"/>
        <v/>
      </c>
      <c r="S155" s="335" t="e">
        <f t="shared" si="26"/>
        <v>#VALUE!</v>
      </c>
    </row>
    <row r="156" spans="1:19" x14ac:dyDescent="0.2">
      <c r="A156" s="64" t="str">
        <f>IF('1b. Kons. jord'!C65&gt;0,"x","")</f>
        <v/>
      </c>
      <c r="B156" s="65" t="str">
        <f t="shared" si="24"/>
        <v>Alifater &gt;C12-C35</v>
      </c>
      <c r="C156" s="65">
        <f t="shared" si="24"/>
        <v>2</v>
      </c>
      <c r="D156" s="334" t="e">
        <f t="shared" si="10"/>
        <v>#VALUE!</v>
      </c>
      <c r="E156" s="335" t="e">
        <f t="shared" si="25"/>
        <v>#VALUE!</v>
      </c>
      <c r="F156" s="335" t="e">
        <f t="shared" si="25"/>
        <v>#VALUE!</v>
      </c>
      <c r="G156" s="335" t="e">
        <f t="shared" si="25"/>
        <v>#VALUE!</v>
      </c>
      <c r="H156" s="335" t="e">
        <f t="shared" si="12"/>
        <v>#VALUE!</v>
      </c>
      <c r="I156" s="335" t="e">
        <f t="shared" si="25"/>
        <v>#VALUE!</v>
      </c>
      <c r="J156" s="335" t="str">
        <f t="shared" si="13"/>
        <v/>
      </c>
      <c r="K156" s="335" t="e">
        <f t="shared" si="25"/>
        <v>#VALUE!</v>
      </c>
      <c r="L156" s="334" t="e">
        <f t="shared" si="14"/>
        <v>#VALUE!</v>
      </c>
      <c r="M156" s="335" t="e">
        <f t="shared" si="26"/>
        <v>#VALUE!</v>
      </c>
      <c r="N156" s="335" t="e">
        <f t="shared" si="26"/>
        <v>#VALUE!</v>
      </c>
      <c r="O156" s="335" t="e">
        <f t="shared" si="26"/>
        <v>#VALUE!</v>
      </c>
      <c r="P156" s="335" t="e">
        <f t="shared" si="16"/>
        <v>#VALUE!</v>
      </c>
      <c r="Q156" s="335" t="e">
        <f t="shared" si="26"/>
        <v>#VALUE!</v>
      </c>
      <c r="R156" s="335" t="str">
        <f t="shared" si="17"/>
        <v/>
      </c>
      <c r="S156" s="335" t="e">
        <f t="shared" si="26"/>
        <v>#VALUE!</v>
      </c>
    </row>
    <row r="157" spans="1:19" x14ac:dyDescent="0.2">
      <c r="A157" s="64" t="str">
        <f>IF('1b. Kons. jord'!C66&gt;0,"x","")</f>
        <v/>
      </c>
      <c r="B157" s="65" t="str">
        <f t="shared" si="24"/>
        <v>MTBE</v>
      </c>
      <c r="C157" s="65">
        <f t="shared" si="24"/>
        <v>7.1</v>
      </c>
      <c r="D157" s="334" t="e">
        <f t="shared" si="10"/>
        <v>#VALUE!</v>
      </c>
      <c r="E157" s="335" t="e">
        <f t="shared" si="25"/>
        <v>#VALUE!</v>
      </c>
      <c r="F157" s="335" t="e">
        <f t="shared" si="25"/>
        <v>#VALUE!</v>
      </c>
      <c r="G157" s="335" t="e">
        <f t="shared" si="25"/>
        <v>#VALUE!</v>
      </c>
      <c r="H157" s="335" t="e">
        <f t="shared" si="12"/>
        <v>#VALUE!</v>
      </c>
      <c r="I157" s="335" t="e">
        <f t="shared" si="25"/>
        <v>#VALUE!</v>
      </c>
      <c r="J157" s="335" t="str">
        <f t="shared" si="13"/>
        <v/>
      </c>
      <c r="K157" s="335" t="e">
        <f t="shared" si="25"/>
        <v>#VALUE!</v>
      </c>
      <c r="L157" s="334" t="e">
        <f t="shared" si="14"/>
        <v>#VALUE!</v>
      </c>
      <c r="M157" s="335" t="e">
        <f t="shared" si="26"/>
        <v>#VALUE!</v>
      </c>
      <c r="N157" s="335" t="e">
        <f t="shared" si="26"/>
        <v>#VALUE!</v>
      </c>
      <c r="O157" s="335" t="e">
        <f t="shared" si="26"/>
        <v>#VALUE!</v>
      </c>
      <c r="P157" s="335" t="e">
        <f t="shared" si="16"/>
        <v>#VALUE!</v>
      </c>
      <c r="Q157" s="335" t="e">
        <f t="shared" si="26"/>
        <v>#VALUE!</v>
      </c>
      <c r="R157" s="335" t="str">
        <f t="shared" si="17"/>
        <v/>
      </c>
      <c r="S157" s="335" t="e">
        <f t="shared" si="26"/>
        <v>#VALUE!</v>
      </c>
    </row>
    <row r="158" spans="1:19" x14ac:dyDescent="0.2">
      <c r="A158" s="64" t="str">
        <f>IF('1b. Kons. jord'!C67&gt;0,"x","")</f>
        <v/>
      </c>
      <c r="B158" s="65" t="str">
        <f t="shared" si="24"/>
        <v>Tetraetylbly</v>
      </c>
      <c r="C158" s="65">
        <f t="shared" si="24"/>
        <v>9.9999999999999995E-8</v>
      </c>
      <c r="D158" s="334" t="e">
        <f t="shared" si="10"/>
        <v>#VALUE!</v>
      </c>
      <c r="E158" s="335" t="e">
        <f t="shared" si="25"/>
        <v>#VALUE!</v>
      </c>
      <c r="F158" s="335" t="e">
        <f t="shared" si="25"/>
        <v>#VALUE!</v>
      </c>
      <c r="G158" s="335" t="e">
        <f t="shared" si="25"/>
        <v>#VALUE!</v>
      </c>
      <c r="H158" s="335" t="e">
        <f t="shared" si="12"/>
        <v>#VALUE!</v>
      </c>
      <c r="I158" s="335" t="e">
        <f t="shared" si="25"/>
        <v>#VALUE!</v>
      </c>
      <c r="J158" s="335" t="str">
        <f t="shared" si="13"/>
        <v/>
      </c>
      <c r="K158" s="335" t="e">
        <f t="shared" si="25"/>
        <v>#VALUE!</v>
      </c>
      <c r="L158" s="334" t="e">
        <f t="shared" si="14"/>
        <v>#VALUE!</v>
      </c>
      <c r="M158" s="335" t="e">
        <f t="shared" si="26"/>
        <v>#VALUE!</v>
      </c>
      <c r="N158" s="335" t="e">
        <f t="shared" si="26"/>
        <v>#VALUE!</v>
      </c>
      <c r="O158" s="335" t="e">
        <f t="shared" si="26"/>
        <v>#VALUE!</v>
      </c>
      <c r="P158" s="335" t="e">
        <f t="shared" si="16"/>
        <v>#VALUE!</v>
      </c>
      <c r="Q158" s="335" t="e">
        <f t="shared" si="26"/>
        <v>#VALUE!</v>
      </c>
      <c r="R158" s="335" t="str">
        <f t="shared" si="17"/>
        <v/>
      </c>
      <c r="S158" s="335" t="e">
        <f t="shared" si="26"/>
        <v>#VALUE!</v>
      </c>
    </row>
    <row r="159" spans="1:19" x14ac:dyDescent="0.2">
      <c r="A159" s="64" t="str">
        <f>IF('1b. Kons. jord'!C68&gt;0,"x","")</f>
        <v/>
      </c>
      <c r="B159" s="65" t="str">
        <f t="shared" si="24"/>
        <v>PBDE-99</v>
      </c>
      <c r="C159" s="65">
        <f t="shared" si="24"/>
        <v>1.3999999999999998E-7</v>
      </c>
      <c r="D159" s="334" t="e">
        <f t="shared" si="10"/>
        <v>#VALUE!</v>
      </c>
      <c r="E159" s="335" t="e">
        <f t="shared" si="25"/>
        <v>#VALUE!</v>
      </c>
      <c r="F159" s="335" t="e">
        <f t="shared" si="25"/>
        <v>#VALUE!</v>
      </c>
      <c r="G159" s="335" t="e">
        <f t="shared" si="25"/>
        <v>#VALUE!</v>
      </c>
      <c r="H159" s="335" t="e">
        <f t="shared" si="12"/>
        <v>#VALUE!</v>
      </c>
      <c r="I159" s="335" t="e">
        <f t="shared" si="25"/>
        <v>#VALUE!</v>
      </c>
      <c r="J159" s="335" t="str">
        <f t="shared" si="13"/>
        <v/>
      </c>
      <c r="K159" s="335" t="e">
        <f t="shared" si="25"/>
        <v>#VALUE!</v>
      </c>
      <c r="L159" s="334" t="e">
        <f t="shared" si="14"/>
        <v>#VALUE!</v>
      </c>
      <c r="M159" s="335" t="e">
        <f t="shared" si="26"/>
        <v>#VALUE!</v>
      </c>
      <c r="N159" s="335" t="e">
        <f t="shared" si="26"/>
        <v>#VALUE!</v>
      </c>
      <c r="O159" s="335" t="e">
        <f t="shared" si="26"/>
        <v>#VALUE!</v>
      </c>
      <c r="P159" s="335" t="e">
        <f t="shared" si="16"/>
        <v>#VALUE!</v>
      </c>
      <c r="Q159" s="335" t="e">
        <f t="shared" si="26"/>
        <v>#VALUE!</v>
      </c>
      <c r="R159" s="335" t="str">
        <f t="shared" si="17"/>
        <v/>
      </c>
      <c r="S159" s="335" t="e">
        <f t="shared" si="26"/>
        <v>#VALUE!</v>
      </c>
    </row>
    <row r="160" spans="1:19" x14ac:dyDescent="0.2">
      <c r="A160" s="64" t="str">
        <f>IF('1b. Kons. jord'!C69&gt;0,"x","")</f>
        <v/>
      </c>
      <c r="B160" s="65" t="str">
        <f t="shared" ref="B160:C175" si="27">B69</f>
        <v>PBDE-154</v>
      </c>
      <c r="C160" s="65">
        <f t="shared" si="27"/>
        <v>1.3999999999999998E-7</v>
      </c>
      <c r="D160" s="334" t="e">
        <f t="shared" ref="D160:D177" si="28">SUM(E160:K160)</f>
        <v>#VALUE!</v>
      </c>
      <c r="E160" s="335" t="e">
        <f t="shared" ref="E160:K175" si="29">E69/$D69</f>
        <v>#VALUE!</v>
      </c>
      <c r="F160" s="335" t="e">
        <f t="shared" si="29"/>
        <v>#VALUE!</v>
      </c>
      <c r="G160" s="335" t="e">
        <f t="shared" si="29"/>
        <v>#VALUE!</v>
      </c>
      <c r="H160" s="335" t="e">
        <f t="shared" ref="H160:H182" si="30">IF(H69="","",H69/$D69)</f>
        <v>#VALUE!</v>
      </c>
      <c r="I160" s="335" t="e">
        <f t="shared" si="29"/>
        <v>#VALUE!</v>
      </c>
      <c r="J160" s="335" t="str">
        <f t="shared" ref="J160:J182" si="31">IF(J69="","",J69/$D69)</f>
        <v/>
      </c>
      <c r="K160" s="335" t="e">
        <f t="shared" si="29"/>
        <v>#VALUE!</v>
      </c>
      <c r="L160" s="334" t="e">
        <f t="shared" ref="L160:L177" si="32">SUM(M160:S160)</f>
        <v>#VALUE!</v>
      </c>
      <c r="M160" s="335" t="e">
        <f t="shared" ref="M160:S175" si="33">M69/$L69</f>
        <v>#VALUE!</v>
      </c>
      <c r="N160" s="335" t="e">
        <f t="shared" si="33"/>
        <v>#VALUE!</v>
      </c>
      <c r="O160" s="335" t="e">
        <f t="shared" si="33"/>
        <v>#VALUE!</v>
      </c>
      <c r="P160" s="335" t="e">
        <f t="shared" ref="P160:P182" si="34">IF(P69="","",P69/$L69)</f>
        <v>#VALUE!</v>
      </c>
      <c r="Q160" s="335" t="e">
        <f t="shared" si="33"/>
        <v>#VALUE!</v>
      </c>
      <c r="R160" s="335" t="str">
        <f t="shared" ref="R160:R182" si="35">IF(R69="","",R69/$L69)</f>
        <v/>
      </c>
      <c r="S160" s="335" t="e">
        <f t="shared" si="33"/>
        <v>#VALUE!</v>
      </c>
    </row>
    <row r="161" spans="1:19" x14ac:dyDescent="0.2">
      <c r="A161" s="64" t="str">
        <f>IF('1b. Kons. jord'!C70&gt;0,"x","")</f>
        <v/>
      </c>
      <c r="B161" s="65" t="str">
        <f t="shared" si="27"/>
        <v>PBDE-209</v>
      </c>
      <c r="C161" s="65">
        <f t="shared" si="27"/>
        <v>20</v>
      </c>
      <c r="D161" s="334" t="e">
        <f t="shared" si="28"/>
        <v>#VALUE!</v>
      </c>
      <c r="E161" s="335" t="e">
        <f t="shared" si="29"/>
        <v>#VALUE!</v>
      </c>
      <c r="F161" s="335" t="e">
        <f t="shared" si="29"/>
        <v>#VALUE!</v>
      </c>
      <c r="G161" s="335" t="e">
        <f t="shared" si="29"/>
        <v>#VALUE!</v>
      </c>
      <c r="H161" s="335" t="e">
        <f t="shared" si="30"/>
        <v>#VALUE!</v>
      </c>
      <c r="I161" s="335" t="e">
        <f t="shared" si="29"/>
        <v>#VALUE!</v>
      </c>
      <c r="J161" s="335" t="str">
        <f t="shared" si="31"/>
        <v/>
      </c>
      <c r="K161" s="335" t="e">
        <f t="shared" si="29"/>
        <v>#VALUE!</v>
      </c>
      <c r="L161" s="334" t="e">
        <f t="shared" si="32"/>
        <v>#VALUE!</v>
      </c>
      <c r="M161" s="335" t="e">
        <f t="shared" si="33"/>
        <v>#VALUE!</v>
      </c>
      <c r="N161" s="335" t="e">
        <f t="shared" si="33"/>
        <v>#VALUE!</v>
      </c>
      <c r="O161" s="335" t="e">
        <f t="shared" si="33"/>
        <v>#VALUE!</v>
      </c>
      <c r="P161" s="335" t="e">
        <f t="shared" si="34"/>
        <v>#VALUE!</v>
      </c>
      <c r="Q161" s="335" t="e">
        <f t="shared" si="33"/>
        <v>#VALUE!</v>
      </c>
      <c r="R161" s="335" t="str">
        <f t="shared" si="35"/>
        <v/>
      </c>
      <c r="S161" s="335" t="e">
        <f t="shared" si="33"/>
        <v>#VALUE!</v>
      </c>
    </row>
    <row r="162" spans="1:19" x14ac:dyDescent="0.2">
      <c r="A162" s="64" t="str">
        <f>IF('1b. Kons. jord'!C71&gt;0,"x","")</f>
        <v/>
      </c>
      <c r="B162" s="65" t="str">
        <f t="shared" si="27"/>
        <v>HBCDD</v>
      </c>
      <c r="C162" s="65">
        <f t="shared" si="27"/>
        <v>0.1</v>
      </c>
      <c r="D162" s="334" t="e">
        <f t="shared" si="28"/>
        <v>#VALUE!</v>
      </c>
      <c r="E162" s="335" t="e">
        <f t="shared" si="29"/>
        <v>#VALUE!</v>
      </c>
      <c r="F162" s="335" t="e">
        <f t="shared" si="29"/>
        <v>#VALUE!</v>
      </c>
      <c r="G162" s="335" t="e">
        <f t="shared" si="29"/>
        <v>#VALUE!</v>
      </c>
      <c r="H162" s="335" t="e">
        <f t="shared" si="30"/>
        <v>#VALUE!</v>
      </c>
      <c r="I162" s="335" t="e">
        <f t="shared" si="29"/>
        <v>#VALUE!</v>
      </c>
      <c r="J162" s="335" t="str">
        <f t="shared" si="31"/>
        <v/>
      </c>
      <c r="K162" s="335" t="e">
        <f t="shared" si="29"/>
        <v>#VALUE!</v>
      </c>
      <c r="L162" s="334" t="e">
        <f t="shared" si="32"/>
        <v>#VALUE!</v>
      </c>
      <c r="M162" s="335" t="e">
        <f t="shared" si="33"/>
        <v>#VALUE!</v>
      </c>
      <c r="N162" s="335" t="e">
        <f t="shared" si="33"/>
        <v>#VALUE!</v>
      </c>
      <c r="O162" s="335" t="e">
        <f t="shared" si="33"/>
        <v>#VALUE!</v>
      </c>
      <c r="P162" s="335" t="e">
        <f t="shared" si="34"/>
        <v>#VALUE!</v>
      </c>
      <c r="Q162" s="335" t="e">
        <f t="shared" si="33"/>
        <v>#VALUE!</v>
      </c>
      <c r="R162" s="335" t="str">
        <f t="shared" si="35"/>
        <v/>
      </c>
      <c r="S162" s="335" t="e">
        <f t="shared" si="33"/>
        <v>#VALUE!</v>
      </c>
    </row>
    <row r="163" spans="1:19" x14ac:dyDescent="0.2">
      <c r="A163" s="64" t="str">
        <f>IF('1b. Kons. jord'!C72&gt;0,"x","")</f>
        <v/>
      </c>
      <c r="B163" s="65" t="str">
        <f t="shared" si="27"/>
        <v>Tetrabrombisfenol A</v>
      </c>
      <c r="C163" s="65">
        <f t="shared" si="27"/>
        <v>1</v>
      </c>
      <c r="D163" s="334" t="e">
        <f t="shared" si="28"/>
        <v>#VALUE!</v>
      </c>
      <c r="E163" s="335" t="e">
        <f t="shared" si="29"/>
        <v>#VALUE!</v>
      </c>
      <c r="F163" s="335" t="e">
        <f t="shared" si="29"/>
        <v>#VALUE!</v>
      </c>
      <c r="G163" s="335" t="e">
        <f t="shared" si="29"/>
        <v>#VALUE!</v>
      </c>
      <c r="H163" s="335" t="e">
        <f t="shared" si="30"/>
        <v>#VALUE!</v>
      </c>
      <c r="I163" s="335" t="e">
        <f t="shared" si="29"/>
        <v>#VALUE!</v>
      </c>
      <c r="J163" s="335" t="str">
        <f t="shared" si="31"/>
        <v/>
      </c>
      <c r="K163" s="335" t="e">
        <f t="shared" si="29"/>
        <v>#VALUE!</v>
      </c>
      <c r="L163" s="334" t="e">
        <f t="shared" si="32"/>
        <v>#VALUE!</v>
      </c>
      <c r="M163" s="335" t="e">
        <f t="shared" si="33"/>
        <v>#VALUE!</v>
      </c>
      <c r="N163" s="335" t="e">
        <f t="shared" si="33"/>
        <v>#VALUE!</v>
      </c>
      <c r="O163" s="335" t="e">
        <f t="shared" si="33"/>
        <v>#VALUE!</v>
      </c>
      <c r="P163" s="335" t="e">
        <f t="shared" si="34"/>
        <v>#VALUE!</v>
      </c>
      <c r="Q163" s="335" t="e">
        <f t="shared" si="33"/>
        <v>#VALUE!</v>
      </c>
      <c r="R163" s="335" t="str">
        <f t="shared" si="35"/>
        <v/>
      </c>
      <c r="S163" s="335" t="e">
        <f t="shared" si="33"/>
        <v>#VALUE!</v>
      </c>
    </row>
    <row r="164" spans="1:19" x14ac:dyDescent="0.2">
      <c r="A164" s="64" t="str">
        <f>IF('1b. Kons. jord'!C73&gt;0,"x","")</f>
        <v/>
      </c>
      <c r="B164" s="65" t="str">
        <f t="shared" si="27"/>
        <v>Bisfenol A</v>
      </c>
      <c r="C164" s="65">
        <f t="shared" si="27"/>
        <v>1</v>
      </c>
      <c r="D164" s="334" t="e">
        <f t="shared" si="28"/>
        <v>#VALUE!</v>
      </c>
      <c r="E164" s="335" t="e">
        <f t="shared" si="29"/>
        <v>#VALUE!</v>
      </c>
      <c r="F164" s="335" t="e">
        <f t="shared" si="29"/>
        <v>#VALUE!</v>
      </c>
      <c r="G164" s="335" t="e">
        <f t="shared" si="29"/>
        <v>#VALUE!</v>
      </c>
      <c r="H164" s="335" t="e">
        <f t="shared" si="30"/>
        <v>#VALUE!</v>
      </c>
      <c r="I164" s="335" t="e">
        <f t="shared" si="29"/>
        <v>#VALUE!</v>
      </c>
      <c r="J164" s="335" t="str">
        <f t="shared" si="31"/>
        <v/>
      </c>
      <c r="K164" s="335" t="e">
        <f t="shared" si="29"/>
        <v>#VALUE!</v>
      </c>
      <c r="L164" s="334" t="e">
        <f t="shared" si="32"/>
        <v>#VALUE!</v>
      </c>
      <c r="M164" s="335" t="e">
        <f t="shared" si="33"/>
        <v>#VALUE!</v>
      </c>
      <c r="N164" s="335" t="e">
        <f t="shared" si="33"/>
        <v>#VALUE!</v>
      </c>
      <c r="O164" s="335" t="e">
        <f t="shared" si="33"/>
        <v>#VALUE!</v>
      </c>
      <c r="P164" s="335" t="e">
        <f t="shared" si="34"/>
        <v>#VALUE!</v>
      </c>
      <c r="Q164" s="335" t="e">
        <f t="shared" si="33"/>
        <v>#VALUE!</v>
      </c>
      <c r="R164" s="335" t="str">
        <f t="shared" si="35"/>
        <v/>
      </c>
      <c r="S164" s="335" t="e">
        <f t="shared" si="33"/>
        <v>#VALUE!</v>
      </c>
    </row>
    <row r="165" spans="1:19" x14ac:dyDescent="0.2">
      <c r="A165" s="64" t="str">
        <f>IF('1b. Kons. jord'!C74&gt;0,"x","")</f>
        <v/>
      </c>
      <c r="B165" s="65" t="str">
        <f t="shared" si="27"/>
        <v>PFOS</v>
      </c>
      <c r="C165" s="65">
        <f t="shared" si="27"/>
        <v>1.86E-6</v>
      </c>
      <c r="D165" s="334" t="e">
        <f t="shared" si="28"/>
        <v>#VALUE!</v>
      </c>
      <c r="E165" s="335" t="e">
        <f t="shared" si="29"/>
        <v>#VALUE!</v>
      </c>
      <c r="F165" s="335" t="e">
        <f t="shared" si="29"/>
        <v>#VALUE!</v>
      </c>
      <c r="G165" s="335" t="e">
        <f t="shared" si="29"/>
        <v>#VALUE!</v>
      </c>
      <c r="H165" s="335" t="e">
        <f t="shared" si="30"/>
        <v>#VALUE!</v>
      </c>
      <c r="I165" s="335" t="e">
        <f t="shared" si="29"/>
        <v>#VALUE!</v>
      </c>
      <c r="J165" s="335" t="str">
        <f t="shared" si="31"/>
        <v/>
      </c>
      <c r="K165" s="335" t="e">
        <f t="shared" si="29"/>
        <v>#VALUE!</v>
      </c>
      <c r="L165" s="334" t="e">
        <f t="shared" si="32"/>
        <v>#VALUE!</v>
      </c>
      <c r="M165" s="335" t="e">
        <f t="shared" si="33"/>
        <v>#VALUE!</v>
      </c>
      <c r="N165" s="335" t="e">
        <f t="shared" si="33"/>
        <v>#VALUE!</v>
      </c>
      <c r="O165" s="335" t="e">
        <f t="shared" si="33"/>
        <v>#VALUE!</v>
      </c>
      <c r="P165" s="335" t="e">
        <f t="shared" si="34"/>
        <v>#VALUE!</v>
      </c>
      <c r="Q165" s="335" t="e">
        <f t="shared" si="33"/>
        <v>#VALUE!</v>
      </c>
      <c r="R165" s="335" t="str">
        <f t="shared" si="35"/>
        <v/>
      </c>
      <c r="S165" s="335" t="e">
        <f t="shared" si="33"/>
        <v>#VALUE!</v>
      </c>
    </row>
    <row r="166" spans="1:19" x14ac:dyDescent="0.2">
      <c r="A166" s="64" t="str">
        <f>IF('1b. Kons. jord'!C75&gt;0,"x","")</f>
        <v/>
      </c>
      <c r="B166" s="65" t="str">
        <f t="shared" si="27"/>
        <v>Nonylfenol</v>
      </c>
      <c r="C166" s="65">
        <f t="shared" si="27"/>
        <v>0.05</v>
      </c>
      <c r="D166" s="334" t="e">
        <f t="shared" si="28"/>
        <v>#VALUE!</v>
      </c>
      <c r="E166" s="335" t="e">
        <f t="shared" si="29"/>
        <v>#VALUE!</v>
      </c>
      <c r="F166" s="335" t="e">
        <f t="shared" si="29"/>
        <v>#VALUE!</v>
      </c>
      <c r="G166" s="335" t="e">
        <f t="shared" si="29"/>
        <v>#VALUE!</v>
      </c>
      <c r="H166" s="335" t="e">
        <f t="shared" si="30"/>
        <v>#VALUE!</v>
      </c>
      <c r="I166" s="335" t="e">
        <f t="shared" si="29"/>
        <v>#VALUE!</v>
      </c>
      <c r="J166" s="335" t="str">
        <f t="shared" si="31"/>
        <v/>
      </c>
      <c r="K166" s="335" t="e">
        <f t="shared" si="29"/>
        <v>#VALUE!</v>
      </c>
      <c r="L166" s="334" t="e">
        <f t="shared" si="32"/>
        <v>#VALUE!</v>
      </c>
      <c r="M166" s="335" t="e">
        <f t="shared" si="33"/>
        <v>#VALUE!</v>
      </c>
      <c r="N166" s="335" t="e">
        <f t="shared" si="33"/>
        <v>#VALUE!</v>
      </c>
      <c r="O166" s="335" t="e">
        <f t="shared" si="33"/>
        <v>#VALUE!</v>
      </c>
      <c r="P166" s="335" t="e">
        <f t="shared" si="34"/>
        <v>#VALUE!</v>
      </c>
      <c r="Q166" s="335" t="e">
        <f t="shared" si="33"/>
        <v>#VALUE!</v>
      </c>
      <c r="R166" s="335" t="str">
        <f t="shared" si="35"/>
        <v/>
      </c>
      <c r="S166" s="335" t="e">
        <f t="shared" si="33"/>
        <v>#VALUE!</v>
      </c>
    </row>
    <row r="167" spans="1:19" x14ac:dyDescent="0.2">
      <c r="A167" s="64" t="str">
        <f>IF('1b. Kons. jord'!C76&gt;0,"x","")</f>
        <v/>
      </c>
      <c r="B167" s="65" t="str">
        <f t="shared" si="27"/>
        <v>Nonylfenoletoksilat</v>
      </c>
      <c r="C167" s="65">
        <f t="shared" si="27"/>
        <v>0.05</v>
      </c>
      <c r="D167" s="334" t="e">
        <f t="shared" si="28"/>
        <v>#VALUE!</v>
      </c>
      <c r="E167" s="335" t="e">
        <f t="shared" si="29"/>
        <v>#VALUE!</v>
      </c>
      <c r="F167" s="335" t="e">
        <f t="shared" si="29"/>
        <v>#VALUE!</v>
      </c>
      <c r="G167" s="335" t="e">
        <f t="shared" si="29"/>
        <v>#VALUE!</v>
      </c>
      <c r="H167" s="335" t="e">
        <f t="shared" si="30"/>
        <v>#VALUE!</v>
      </c>
      <c r="I167" s="335" t="e">
        <f t="shared" si="29"/>
        <v>#VALUE!</v>
      </c>
      <c r="J167" s="335" t="str">
        <f t="shared" si="31"/>
        <v/>
      </c>
      <c r="K167" s="335" t="e">
        <f t="shared" si="29"/>
        <v>#VALUE!</v>
      </c>
      <c r="L167" s="334" t="e">
        <f t="shared" si="32"/>
        <v>#VALUE!</v>
      </c>
      <c r="M167" s="335" t="e">
        <f t="shared" si="33"/>
        <v>#VALUE!</v>
      </c>
      <c r="N167" s="335" t="e">
        <f t="shared" si="33"/>
        <v>#VALUE!</v>
      </c>
      <c r="O167" s="335" t="e">
        <f t="shared" si="33"/>
        <v>#VALUE!</v>
      </c>
      <c r="P167" s="335" t="e">
        <f t="shared" si="34"/>
        <v>#VALUE!</v>
      </c>
      <c r="Q167" s="335" t="e">
        <f t="shared" si="33"/>
        <v>#VALUE!</v>
      </c>
      <c r="R167" s="335" t="str">
        <f t="shared" si="35"/>
        <v/>
      </c>
      <c r="S167" s="335" t="e">
        <f t="shared" si="33"/>
        <v>#VALUE!</v>
      </c>
    </row>
    <row r="168" spans="1:19" x14ac:dyDescent="0.2">
      <c r="A168" s="64" t="str">
        <f>IF('1b. Kons. jord'!C77&gt;0,"x","")</f>
        <v/>
      </c>
      <c r="B168" s="65" t="str">
        <f t="shared" si="27"/>
        <v>Oktylfenol</v>
      </c>
      <c r="C168" s="65">
        <f t="shared" si="27"/>
        <v>6.7000000000000004E-8</v>
      </c>
      <c r="D168" s="334" t="e">
        <f t="shared" si="28"/>
        <v>#VALUE!</v>
      </c>
      <c r="E168" s="335" t="e">
        <f t="shared" si="29"/>
        <v>#VALUE!</v>
      </c>
      <c r="F168" s="335" t="e">
        <f t="shared" si="29"/>
        <v>#VALUE!</v>
      </c>
      <c r="G168" s="335" t="e">
        <f t="shared" si="29"/>
        <v>#VALUE!</v>
      </c>
      <c r="H168" s="335" t="e">
        <f t="shared" si="30"/>
        <v>#VALUE!</v>
      </c>
      <c r="I168" s="335" t="e">
        <f t="shared" si="29"/>
        <v>#VALUE!</v>
      </c>
      <c r="J168" s="335" t="str">
        <f t="shared" si="31"/>
        <v/>
      </c>
      <c r="K168" s="335" t="e">
        <f t="shared" si="29"/>
        <v>#VALUE!</v>
      </c>
      <c r="L168" s="334" t="e">
        <f t="shared" si="32"/>
        <v>#VALUE!</v>
      </c>
      <c r="M168" s="335" t="e">
        <f t="shared" si="33"/>
        <v>#VALUE!</v>
      </c>
      <c r="N168" s="335" t="e">
        <f t="shared" si="33"/>
        <v>#VALUE!</v>
      </c>
      <c r="O168" s="335" t="e">
        <f t="shared" si="33"/>
        <v>#VALUE!</v>
      </c>
      <c r="P168" s="335" t="e">
        <f t="shared" si="34"/>
        <v>#VALUE!</v>
      </c>
      <c r="Q168" s="335" t="e">
        <f t="shared" si="33"/>
        <v>#VALUE!</v>
      </c>
      <c r="R168" s="335" t="str">
        <f t="shared" si="35"/>
        <v/>
      </c>
      <c r="S168" s="335" t="e">
        <f t="shared" si="33"/>
        <v>#VALUE!</v>
      </c>
    </row>
    <row r="169" spans="1:19" x14ac:dyDescent="0.2">
      <c r="A169" s="64" t="str">
        <f>IF('1b. Kons. jord'!C78&gt;0,"x","")</f>
        <v/>
      </c>
      <c r="B169" s="65" t="str">
        <f t="shared" si="27"/>
        <v>Oktylfenoletoksilat</v>
      </c>
      <c r="C169" s="65">
        <f t="shared" si="27"/>
        <v>6.7000000000000004E-8</v>
      </c>
      <c r="D169" s="334" t="e">
        <f t="shared" si="28"/>
        <v>#VALUE!</v>
      </c>
      <c r="E169" s="335" t="e">
        <f t="shared" si="29"/>
        <v>#VALUE!</v>
      </c>
      <c r="F169" s="335" t="e">
        <f t="shared" si="29"/>
        <v>#VALUE!</v>
      </c>
      <c r="G169" s="335" t="e">
        <f t="shared" si="29"/>
        <v>#VALUE!</v>
      </c>
      <c r="H169" s="335" t="e">
        <f t="shared" si="30"/>
        <v>#VALUE!</v>
      </c>
      <c r="I169" s="335" t="e">
        <f t="shared" si="29"/>
        <v>#VALUE!</v>
      </c>
      <c r="J169" s="335" t="str">
        <f t="shared" si="31"/>
        <v/>
      </c>
      <c r="K169" s="335" t="e">
        <f t="shared" si="29"/>
        <v>#VALUE!</v>
      </c>
      <c r="L169" s="334" t="e">
        <f t="shared" si="32"/>
        <v>#VALUE!</v>
      </c>
      <c r="M169" s="335" t="e">
        <f t="shared" si="33"/>
        <v>#VALUE!</v>
      </c>
      <c r="N169" s="335" t="e">
        <f t="shared" si="33"/>
        <v>#VALUE!</v>
      </c>
      <c r="O169" s="335" t="e">
        <f t="shared" si="33"/>
        <v>#VALUE!</v>
      </c>
      <c r="P169" s="335" t="e">
        <f t="shared" si="34"/>
        <v>#VALUE!</v>
      </c>
      <c r="Q169" s="335" t="e">
        <f t="shared" si="33"/>
        <v>#VALUE!</v>
      </c>
      <c r="R169" s="335" t="str">
        <f t="shared" si="35"/>
        <v/>
      </c>
      <c r="S169" s="335" t="e">
        <f t="shared" si="33"/>
        <v>#VALUE!</v>
      </c>
    </row>
    <row r="170" spans="1:19" x14ac:dyDescent="0.2">
      <c r="A170" s="64" t="str">
        <f>IF('1b. Kons. jord'!C79&gt;0,"x","")</f>
        <v/>
      </c>
      <c r="B170" s="65" t="str">
        <f t="shared" si="27"/>
        <v>TBT-oksid</v>
      </c>
      <c r="C170" s="65">
        <f t="shared" si="27"/>
        <v>2.5000000000000001E-4</v>
      </c>
      <c r="D170" s="334" t="e">
        <f t="shared" si="28"/>
        <v>#VALUE!</v>
      </c>
      <c r="E170" s="335" t="e">
        <f t="shared" si="29"/>
        <v>#VALUE!</v>
      </c>
      <c r="F170" s="335" t="e">
        <f t="shared" si="29"/>
        <v>#VALUE!</v>
      </c>
      <c r="G170" s="335" t="e">
        <f t="shared" si="29"/>
        <v>#VALUE!</v>
      </c>
      <c r="H170" s="335" t="e">
        <f t="shared" si="30"/>
        <v>#VALUE!</v>
      </c>
      <c r="I170" s="335" t="e">
        <f t="shared" si="29"/>
        <v>#VALUE!</v>
      </c>
      <c r="J170" s="335" t="str">
        <f t="shared" si="31"/>
        <v/>
      </c>
      <c r="K170" s="335" t="e">
        <f t="shared" si="29"/>
        <v>#VALUE!</v>
      </c>
      <c r="L170" s="334" t="e">
        <f t="shared" si="32"/>
        <v>#VALUE!</v>
      </c>
      <c r="M170" s="335" t="e">
        <f t="shared" si="33"/>
        <v>#VALUE!</v>
      </c>
      <c r="N170" s="335" t="e">
        <f t="shared" si="33"/>
        <v>#VALUE!</v>
      </c>
      <c r="O170" s="335" t="e">
        <f t="shared" si="33"/>
        <v>#VALUE!</v>
      </c>
      <c r="P170" s="335" t="e">
        <f t="shared" si="34"/>
        <v>#VALUE!</v>
      </c>
      <c r="Q170" s="335" t="e">
        <f t="shared" si="33"/>
        <v>#VALUE!</v>
      </c>
      <c r="R170" s="335" t="str">
        <f t="shared" si="35"/>
        <v/>
      </c>
      <c r="S170" s="335" t="e">
        <f t="shared" si="33"/>
        <v>#VALUE!</v>
      </c>
    </row>
    <row r="171" spans="1:19" x14ac:dyDescent="0.2">
      <c r="A171" s="64" t="str">
        <f>IF('1b. Kons. jord'!C80&gt;0,"x","")</f>
        <v/>
      </c>
      <c r="B171" s="65" t="str">
        <f t="shared" si="27"/>
        <v>Trifenyltinnklorid</v>
      </c>
      <c r="C171" s="65">
        <f t="shared" si="27"/>
        <v>2.5000000000000001E-4</v>
      </c>
      <c r="D171" s="334" t="e">
        <f t="shared" si="28"/>
        <v>#VALUE!</v>
      </c>
      <c r="E171" s="335" t="e">
        <f t="shared" si="29"/>
        <v>#VALUE!</v>
      </c>
      <c r="F171" s="335" t="e">
        <f t="shared" si="29"/>
        <v>#VALUE!</v>
      </c>
      <c r="G171" s="335" t="e">
        <f t="shared" si="29"/>
        <v>#VALUE!</v>
      </c>
      <c r="H171" s="335" t="e">
        <f t="shared" si="30"/>
        <v>#VALUE!</v>
      </c>
      <c r="I171" s="335" t="e">
        <f t="shared" si="29"/>
        <v>#VALUE!</v>
      </c>
      <c r="J171" s="335" t="str">
        <f t="shared" si="31"/>
        <v/>
      </c>
      <c r="K171" s="335" t="e">
        <f t="shared" si="29"/>
        <v>#VALUE!</v>
      </c>
      <c r="L171" s="334" t="e">
        <f t="shared" si="32"/>
        <v>#VALUE!</v>
      </c>
      <c r="M171" s="335" t="e">
        <f t="shared" si="33"/>
        <v>#VALUE!</v>
      </c>
      <c r="N171" s="335" t="e">
        <f t="shared" si="33"/>
        <v>#VALUE!</v>
      </c>
      <c r="O171" s="335" t="e">
        <f t="shared" si="33"/>
        <v>#VALUE!</v>
      </c>
      <c r="P171" s="335" t="e">
        <f t="shared" si="34"/>
        <v>#VALUE!</v>
      </c>
      <c r="Q171" s="335" t="e">
        <f t="shared" si="33"/>
        <v>#VALUE!</v>
      </c>
      <c r="R171" s="335" t="str">
        <f t="shared" si="35"/>
        <v/>
      </c>
      <c r="S171" s="335" t="e">
        <f t="shared" si="33"/>
        <v>#VALUE!</v>
      </c>
    </row>
    <row r="172" spans="1:19" x14ac:dyDescent="0.2">
      <c r="A172" s="64" t="str">
        <f>IF('1b. Kons. jord'!C81&gt;0,"x","")</f>
        <v/>
      </c>
      <c r="B172" s="65" t="str">
        <f t="shared" si="27"/>
        <v>Di(2-etylheksyl)ftalat</v>
      </c>
      <c r="C172" s="65">
        <f t="shared" si="27"/>
        <v>4.8000000000000001E-2</v>
      </c>
      <c r="D172" s="334" t="e">
        <f t="shared" si="28"/>
        <v>#VALUE!</v>
      </c>
      <c r="E172" s="335" t="e">
        <f t="shared" si="29"/>
        <v>#VALUE!</v>
      </c>
      <c r="F172" s="335" t="e">
        <f t="shared" si="29"/>
        <v>#VALUE!</v>
      </c>
      <c r="G172" s="335" t="e">
        <f t="shared" si="29"/>
        <v>#VALUE!</v>
      </c>
      <c r="H172" s="335" t="e">
        <f t="shared" si="30"/>
        <v>#VALUE!</v>
      </c>
      <c r="I172" s="335" t="e">
        <f t="shared" si="29"/>
        <v>#VALUE!</v>
      </c>
      <c r="J172" s="335" t="str">
        <f t="shared" si="31"/>
        <v/>
      </c>
      <c r="K172" s="335" t="e">
        <f t="shared" si="29"/>
        <v>#VALUE!</v>
      </c>
      <c r="L172" s="334" t="e">
        <f t="shared" si="32"/>
        <v>#VALUE!</v>
      </c>
      <c r="M172" s="335" t="e">
        <f t="shared" si="33"/>
        <v>#VALUE!</v>
      </c>
      <c r="N172" s="335" t="e">
        <f t="shared" si="33"/>
        <v>#VALUE!</v>
      </c>
      <c r="O172" s="335" t="e">
        <f t="shared" si="33"/>
        <v>#VALUE!</v>
      </c>
      <c r="P172" s="335" t="e">
        <f t="shared" si="34"/>
        <v>#VALUE!</v>
      </c>
      <c r="Q172" s="335" t="e">
        <f t="shared" si="33"/>
        <v>#VALUE!</v>
      </c>
      <c r="R172" s="335" t="str">
        <f t="shared" si="35"/>
        <v/>
      </c>
      <c r="S172" s="335" t="e">
        <f t="shared" si="33"/>
        <v>#VALUE!</v>
      </c>
    </row>
    <row r="173" spans="1:19" x14ac:dyDescent="0.2">
      <c r="A173" s="64" t="str">
        <f>IF('1b. Kons. jord'!C82&gt;0,"x","")</f>
        <v/>
      </c>
      <c r="B173" s="65" t="str">
        <f t="shared" si="27"/>
        <v>Mellomkjedete kl. paraf.</v>
      </c>
      <c r="C173" s="65">
        <f t="shared" si="27"/>
        <v>4.0000000000000001E-3</v>
      </c>
      <c r="D173" s="334" t="e">
        <f t="shared" si="28"/>
        <v>#VALUE!</v>
      </c>
      <c r="E173" s="335" t="e">
        <f t="shared" si="29"/>
        <v>#VALUE!</v>
      </c>
      <c r="F173" s="335" t="e">
        <f t="shared" si="29"/>
        <v>#VALUE!</v>
      </c>
      <c r="G173" s="335" t="e">
        <f t="shared" si="29"/>
        <v>#VALUE!</v>
      </c>
      <c r="H173" s="335" t="e">
        <f t="shared" si="30"/>
        <v>#VALUE!</v>
      </c>
      <c r="I173" s="335" t="e">
        <f t="shared" si="29"/>
        <v>#VALUE!</v>
      </c>
      <c r="J173" s="335" t="str">
        <f t="shared" si="31"/>
        <v/>
      </c>
      <c r="K173" s="335" t="e">
        <f t="shared" si="29"/>
        <v>#VALUE!</v>
      </c>
      <c r="L173" s="334" t="e">
        <f t="shared" si="32"/>
        <v>#VALUE!</v>
      </c>
      <c r="M173" s="335" t="e">
        <f t="shared" si="33"/>
        <v>#VALUE!</v>
      </c>
      <c r="N173" s="335" t="e">
        <f t="shared" si="33"/>
        <v>#VALUE!</v>
      </c>
      <c r="O173" s="335" t="e">
        <f t="shared" si="33"/>
        <v>#VALUE!</v>
      </c>
      <c r="P173" s="335" t="e">
        <f t="shared" si="34"/>
        <v>#VALUE!</v>
      </c>
      <c r="Q173" s="335" t="e">
        <f t="shared" si="33"/>
        <v>#VALUE!</v>
      </c>
      <c r="R173" s="335" t="str">
        <f t="shared" si="35"/>
        <v/>
      </c>
      <c r="S173" s="335" t="e">
        <f t="shared" si="33"/>
        <v>#VALUE!</v>
      </c>
    </row>
    <row r="174" spans="1:19" x14ac:dyDescent="0.2">
      <c r="A174" s="64" t="str">
        <f>IF('1b. Kons. jord'!C83&gt;0,"x","")</f>
        <v/>
      </c>
      <c r="B174" s="65" t="str">
        <f t="shared" si="27"/>
        <v>Kortkjedete kl. paraf.</v>
      </c>
      <c r="C174" s="65">
        <f t="shared" si="27"/>
        <v>0.1</v>
      </c>
      <c r="D174" s="334" t="e">
        <f t="shared" si="28"/>
        <v>#VALUE!</v>
      </c>
      <c r="E174" s="335" t="e">
        <f t="shared" si="29"/>
        <v>#VALUE!</v>
      </c>
      <c r="F174" s="335" t="e">
        <f t="shared" si="29"/>
        <v>#VALUE!</v>
      </c>
      <c r="G174" s="335" t="e">
        <f t="shared" si="29"/>
        <v>#VALUE!</v>
      </c>
      <c r="H174" s="335" t="e">
        <f t="shared" si="30"/>
        <v>#VALUE!</v>
      </c>
      <c r="I174" s="335" t="e">
        <f t="shared" si="29"/>
        <v>#VALUE!</v>
      </c>
      <c r="J174" s="335" t="str">
        <f t="shared" si="31"/>
        <v/>
      </c>
      <c r="K174" s="335" t="e">
        <f t="shared" si="29"/>
        <v>#VALUE!</v>
      </c>
      <c r="L174" s="334" t="e">
        <f t="shared" si="32"/>
        <v>#VALUE!</v>
      </c>
      <c r="M174" s="335" t="e">
        <f t="shared" si="33"/>
        <v>#VALUE!</v>
      </c>
      <c r="N174" s="335" t="e">
        <f t="shared" si="33"/>
        <v>#VALUE!</v>
      </c>
      <c r="O174" s="335" t="e">
        <f t="shared" si="33"/>
        <v>#VALUE!</v>
      </c>
      <c r="P174" s="335" t="e">
        <f t="shared" si="34"/>
        <v>#VALUE!</v>
      </c>
      <c r="Q174" s="335" t="e">
        <f t="shared" si="33"/>
        <v>#VALUE!</v>
      </c>
      <c r="R174" s="335" t="str">
        <f t="shared" si="35"/>
        <v/>
      </c>
      <c r="S174" s="335" t="e">
        <f t="shared" si="33"/>
        <v>#VALUE!</v>
      </c>
    </row>
    <row r="175" spans="1:19" x14ac:dyDescent="0.2">
      <c r="A175" s="64" t="str">
        <f>IF('1b. Kons. jord'!C84&gt;0,"x","")</f>
        <v/>
      </c>
      <c r="B175" s="65" t="str">
        <f t="shared" si="27"/>
        <v>Polyklorerte naftalener</v>
      </c>
      <c r="C175" s="65">
        <f t="shared" si="27"/>
        <v>0.08</v>
      </c>
      <c r="D175" s="334" t="e">
        <f t="shared" si="28"/>
        <v>#VALUE!</v>
      </c>
      <c r="E175" s="335" t="e">
        <f t="shared" si="29"/>
        <v>#VALUE!</v>
      </c>
      <c r="F175" s="335" t="e">
        <f t="shared" si="29"/>
        <v>#VALUE!</v>
      </c>
      <c r="G175" s="335" t="e">
        <f t="shared" si="29"/>
        <v>#VALUE!</v>
      </c>
      <c r="H175" s="335" t="e">
        <f t="shared" si="30"/>
        <v>#VALUE!</v>
      </c>
      <c r="I175" s="335" t="e">
        <f t="shared" si="29"/>
        <v>#VALUE!</v>
      </c>
      <c r="J175" s="335" t="str">
        <f t="shared" si="31"/>
        <v/>
      </c>
      <c r="K175" s="335" t="e">
        <f t="shared" si="29"/>
        <v>#VALUE!</v>
      </c>
      <c r="L175" s="334" t="e">
        <f t="shared" si="32"/>
        <v>#VALUE!</v>
      </c>
      <c r="M175" s="335" t="e">
        <f t="shared" si="33"/>
        <v>#VALUE!</v>
      </c>
      <c r="N175" s="335" t="e">
        <f t="shared" si="33"/>
        <v>#VALUE!</v>
      </c>
      <c r="O175" s="335" t="e">
        <f t="shared" si="33"/>
        <v>#VALUE!</v>
      </c>
      <c r="P175" s="335" t="e">
        <f t="shared" si="34"/>
        <v>#VALUE!</v>
      </c>
      <c r="Q175" s="335" t="e">
        <f t="shared" si="33"/>
        <v>#VALUE!</v>
      </c>
      <c r="R175" s="335" t="str">
        <f t="shared" si="35"/>
        <v/>
      </c>
      <c r="S175" s="335" t="e">
        <f t="shared" si="33"/>
        <v>#VALUE!</v>
      </c>
    </row>
    <row r="176" spans="1:19" x14ac:dyDescent="0.2">
      <c r="A176" s="64" t="str">
        <f>IF('1b. Kons. jord'!C85&gt;0,"x","")</f>
        <v/>
      </c>
      <c r="B176" s="65" t="str">
        <f t="shared" ref="B176:C177" si="36">B85</f>
        <v>Trikresylfosfat</v>
      </c>
      <c r="C176" s="65">
        <f t="shared" si="36"/>
        <v>0.05</v>
      </c>
      <c r="D176" s="334" t="e">
        <f t="shared" si="28"/>
        <v>#VALUE!</v>
      </c>
      <c r="E176" s="335" t="e">
        <f t="shared" ref="E176:K177" si="37">E85/$D85</f>
        <v>#VALUE!</v>
      </c>
      <c r="F176" s="335" t="e">
        <f t="shared" si="37"/>
        <v>#VALUE!</v>
      </c>
      <c r="G176" s="335" t="e">
        <f t="shared" si="37"/>
        <v>#VALUE!</v>
      </c>
      <c r="H176" s="335" t="e">
        <f t="shared" si="30"/>
        <v>#VALUE!</v>
      </c>
      <c r="I176" s="335" t="e">
        <f t="shared" si="37"/>
        <v>#VALUE!</v>
      </c>
      <c r="J176" s="335" t="str">
        <f t="shared" si="31"/>
        <v/>
      </c>
      <c r="K176" s="335" t="e">
        <f t="shared" si="37"/>
        <v>#VALUE!</v>
      </c>
      <c r="L176" s="334" t="e">
        <f t="shared" si="32"/>
        <v>#VALUE!</v>
      </c>
      <c r="M176" s="335" t="e">
        <f t="shared" ref="M176:S177" si="38">M85/$L85</f>
        <v>#VALUE!</v>
      </c>
      <c r="N176" s="335" t="e">
        <f t="shared" si="38"/>
        <v>#VALUE!</v>
      </c>
      <c r="O176" s="335" t="e">
        <f t="shared" si="38"/>
        <v>#VALUE!</v>
      </c>
      <c r="P176" s="335" t="e">
        <f t="shared" si="34"/>
        <v>#VALUE!</v>
      </c>
      <c r="Q176" s="335" t="e">
        <f t="shared" si="38"/>
        <v>#VALUE!</v>
      </c>
      <c r="R176" s="335" t="str">
        <f t="shared" si="35"/>
        <v/>
      </c>
      <c r="S176" s="335" t="e">
        <f t="shared" si="38"/>
        <v>#VALUE!</v>
      </c>
    </row>
    <row r="177" spans="1:19" x14ac:dyDescent="0.2">
      <c r="A177" s="64" t="str">
        <f>IF('1b. Kons. jord'!C86&gt;0,"x","")</f>
        <v/>
      </c>
      <c r="B177" s="65" t="str">
        <f t="shared" si="36"/>
        <v>Dioksin (TCDD-ekv.)</v>
      </c>
      <c r="C177" s="65">
        <f t="shared" si="36"/>
        <v>2.0000000000000001E-9</v>
      </c>
      <c r="D177" s="334" t="e">
        <f t="shared" si="28"/>
        <v>#VALUE!</v>
      </c>
      <c r="E177" s="335" t="e">
        <f t="shared" si="37"/>
        <v>#VALUE!</v>
      </c>
      <c r="F177" s="335" t="e">
        <f t="shared" si="37"/>
        <v>#VALUE!</v>
      </c>
      <c r="G177" s="335" t="e">
        <f t="shared" si="37"/>
        <v>#VALUE!</v>
      </c>
      <c r="H177" s="335" t="e">
        <f t="shared" si="30"/>
        <v>#VALUE!</v>
      </c>
      <c r="I177" s="335" t="e">
        <f t="shared" si="37"/>
        <v>#VALUE!</v>
      </c>
      <c r="J177" s="335" t="str">
        <f t="shared" si="31"/>
        <v/>
      </c>
      <c r="K177" s="335" t="e">
        <f t="shared" si="37"/>
        <v>#VALUE!</v>
      </c>
      <c r="L177" s="334" t="e">
        <f t="shared" si="32"/>
        <v>#VALUE!</v>
      </c>
      <c r="M177" s="335" t="e">
        <f t="shared" si="38"/>
        <v>#VALUE!</v>
      </c>
      <c r="N177" s="335" t="e">
        <f t="shared" si="38"/>
        <v>#VALUE!</v>
      </c>
      <c r="O177" s="335" t="e">
        <f t="shared" si="38"/>
        <v>#VALUE!</v>
      </c>
      <c r="P177" s="335" t="e">
        <f t="shared" si="34"/>
        <v>#VALUE!</v>
      </c>
      <c r="Q177" s="335" t="e">
        <f t="shared" si="38"/>
        <v>#VALUE!</v>
      </c>
      <c r="R177" s="335" t="str">
        <f t="shared" si="35"/>
        <v/>
      </c>
      <c r="S177" s="335" t="e">
        <f t="shared" si="38"/>
        <v>#VALUE!</v>
      </c>
    </row>
    <row r="178" spans="1:19" x14ac:dyDescent="0.2">
      <c r="A178" s="64" t="str">
        <f>IF('1b. Kons. jord'!C87&gt;0,"x","")</f>
        <v/>
      </c>
      <c r="B178" s="65" t="str">
        <f t="shared" ref="B178:C178" si="39">B87</f>
        <v>-</v>
      </c>
      <c r="C178" s="65" t="str">
        <f t="shared" si="39"/>
        <v/>
      </c>
      <c r="D178" s="334" t="e">
        <f t="shared" ref="D178" si="40">SUM(E178:K178)</f>
        <v>#VALUE!</v>
      </c>
      <c r="E178" s="335" t="e">
        <f t="shared" ref="E178:G178" si="41">E87/$D87</f>
        <v>#VALUE!</v>
      </c>
      <c r="F178" s="335" t="e">
        <f t="shared" si="41"/>
        <v>#VALUE!</v>
      </c>
      <c r="G178" s="335" t="e">
        <f t="shared" si="41"/>
        <v>#VALUE!</v>
      </c>
      <c r="H178" s="335" t="e">
        <f t="shared" si="30"/>
        <v>#VALUE!</v>
      </c>
      <c r="I178" s="335" t="e">
        <f t="shared" ref="I178" si="42">I87/$D87</f>
        <v>#VALUE!</v>
      </c>
      <c r="J178" s="335" t="str">
        <f t="shared" si="31"/>
        <v/>
      </c>
      <c r="K178" s="335" t="e">
        <f t="shared" ref="K178" si="43">K87/$D87</f>
        <v>#VALUE!</v>
      </c>
      <c r="L178" s="334" t="e">
        <f t="shared" ref="L178" si="44">SUM(M178:S178)</f>
        <v>#VALUE!</v>
      </c>
      <c r="M178" s="335" t="e">
        <f t="shared" ref="M178:O178" si="45">M87/$L87</f>
        <v>#VALUE!</v>
      </c>
      <c r="N178" s="335" t="e">
        <f t="shared" si="45"/>
        <v>#VALUE!</v>
      </c>
      <c r="O178" s="335" t="e">
        <f t="shared" si="45"/>
        <v>#VALUE!</v>
      </c>
      <c r="P178" s="335" t="e">
        <f t="shared" si="34"/>
        <v>#VALUE!</v>
      </c>
      <c r="Q178" s="335" t="e">
        <f t="shared" ref="Q178" si="46">Q87/$L87</f>
        <v>#VALUE!</v>
      </c>
      <c r="R178" s="335" t="str">
        <f t="shared" si="35"/>
        <v/>
      </c>
      <c r="S178" s="335" t="e">
        <f t="shared" ref="S178" si="47">S87/$L87</f>
        <v>#VALUE!</v>
      </c>
    </row>
    <row r="179" spans="1:19" x14ac:dyDescent="0.2">
      <c r="A179" s="64" t="str">
        <f>IF('1b. Kons. jord'!C88&gt;0,"x","")</f>
        <v/>
      </c>
      <c r="B179" s="65" t="str">
        <f t="shared" ref="B179:C179" si="48">B88</f>
        <v>-</v>
      </c>
      <c r="C179" s="65" t="str">
        <f t="shared" si="48"/>
        <v/>
      </c>
      <c r="D179" s="334" t="e">
        <f t="shared" ref="D179:D182" si="49">SUM(E179:K179)</f>
        <v>#VALUE!</v>
      </c>
      <c r="E179" s="335" t="e">
        <f t="shared" ref="E179:G179" si="50">E88/$D88</f>
        <v>#VALUE!</v>
      </c>
      <c r="F179" s="335" t="e">
        <f t="shared" si="50"/>
        <v>#VALUE!</v>
      </c>
      <c r="G179" s="335" t="e">
        <f t="shared" si="50"/>
        <v>#VALUE!</v>
      </c>
      <c r="H179" s="335" t="e">
        <f t="shared" si="30"/>
        <v>#VALUE!</v>
      </c>
      <c r="I179" s="335" t="e">
        <f t="shared" ref="I179" si="51">I88/$D88</f>
        <v>#VALUE!</v>
      </c>
      <c r="J179" s="335" t="str">
        <f t="shared" si="31"/>
        <v/>
      </c>
      <c r="K179" s="335" t="e">
        <f t="shared" ref="K179" si="52">K88/$D88</f>
        <v>#VALUE!</v>
      </c>
      <c r="L179" s="334" t="e">
        <f t="shared" ref="L179:L182" si="53">SUM(M179:S179)</f>
        <v>#VALUE!</v>
      </c>
      <c r="M179" s="335" t="e">
        <f t="shared" ref="M179:O179" si="54">M88/$L88</f>
        <v>#VALUE!</v>
      </c>
      <c r="N179" s="335" t="e">
        <f t="shared" si="54"/>
        <v>#VALUE!</v>
      </c>
      <c r="O179" s="335" t="e">
        <f t="shared" si="54"/>
        <v>#VALUE!</v>
      </c>
      <c r="P179" s="335" t="e">
        <f t="shared" si="34"/>
        <v>#VALUE!</v>
      </c>
      <c r="Q179" s="335" t="e">
        <f t="shared" ref="Q179" si="55">Q88/$L88</f>
        <v>#VALUE!</v>
      </c>
      <c r="R179" s="335" t="str">
        <f t="shared" si="35"/>
        <v/>
      </c>
      <c r="S179" s="335" t="e">
        <f t="shared" ref="S179" si="56">S88/$L88</f>
        <v>#VALUE!</v>
      </c>
    </row>
    <row r="180" spans="1:19" x14ac:dyDescent="0.2">
      <c r="A180" s="64" t="str">
        <f>IF('1b. Kons. jord'!C89&gt;0,"x","")</f>
        <v/>
      </c>
      <c r="B180" s="65" t="str">
        <f t="shared" ref="B180:C180" si="57">B89</f>
        <v>-</v>
      </c>
      <c r="C180" s="65" t="str">
        <f t="shared" si="57"/>
        <v/>
      </c>
      <c r="D180" s="334" t="e">
        <f t="shared" si="49"/>
        <v>#VALUE!</v>
      </c>
      <c r="E180" s="335" t="e">
        <f t="shared" ref="E180:G180" si="58">E89/$D89</f>
        <v>#VALUE!</v>
      </c>
      <c r="F180" s="335" t="e">
        <f t="shared" si="58"/>
        <v>#VALUE!</v>
      </c>
      <c r="G180" s="335" t="e">
        <f t="shared" si="58"/>
        <v>#VALUE!</v>
      </c>
      <c r="H180" s="335" t="e">
        <f t="shared" si="30"/>
        <v>#VALUE!</v>
      </c>
      <c r="I180" s="335" t="e">
        <f t="shared" ref="I180" si="59">I89/$D89</f>
        <v>#VALUE!</v>
      </c>
      <c r="J180" s="335" t="str">
        <f t="shared" si="31"/>
        <v/>
      </c>
      <c r="K180" s="335" t="e">
        <f t="shared" ref="K180" si="60">K89/$D89</f>
        <v>#VALUE!</v>
      </c>
      <c r="L180" s="334" t="e">
        <f t="shared" si="53"/>
        <v>#VALUE!</v>
      </c>
      <c r="M180" s="335" t="e">
        <f t="shared" ref="M180:O180" si="61">M89/$L89</f>
        <v>#VALUE!</v>
      </c>
      <c r="N180" s="335" t="e">
        <f t="shared" si="61"/>
        <v>#VALUE!</v>
      </c>
      <c r="O180" s="335" t="e">
        <f t="shared" si="61"/>
        <v>#VALUE!</v>
      </c>
      <c r="P180" s="335" t="e">
        <f t="shared" si="34"/>
        <v>#VALUE!</v>
      </c>
      <c r="Q180" s="335" t="e">
        <f t="shared" ref="Q180" si="62">Q89/$L89</f>
        <v>#VALUE!</v>
      </c>
      <c r="R180" s="335" t="str">
        <f t="shared" si="35"/>
        <v/>
      </c>
      <c r="S180" s="335" t="e">
        <f t="shared" ref="S180" si="63">S89/$L89</f>
        <v>#VALUE!</v>
      </c>
    </row>
    <row r="181" spans="1:19" x14ac:dyDescent="0.2">
      <c r="A181" s="64" t="str">
        <f>IF('1b. Kons. jord'!C90&gt;0,"x","")</f>
        <v/>
      </c>
      <c r="B181" s="65" t="str">
        <f t="shared" ref="B181:C181" si="64">B90</f>
        <v>-</v>
      </c>
      <c r="C181" s="65" t="str">
        <f t="shared" si="64"/>
        <v/>
      </c>
      <c r="D181" s="334" t="e">
        <f t="shared" si="49"/>
        <v>#VALUE!</v>
      </c>
      <c r="E181" s="335" t="e">
        <f t="shared" ref="E181:G181" si="65">E90/$D90</f>
        <v>#VALUE!</v>
      </c>
      <c r="F181" s="335" t="e">
        <f t="shared" si="65"/>
        <v>#VALUE!</v>
      </c>
      <c r="G181" s="335" t="e">
        <f t="shared" si="65"/>
        <v>#VALUE!</v>
      </c>
      <c r="H181" s="335" t="e">
        <f t="shared" si="30"/>
        <v>#VALUE!</v>
      </c>
      <c r="I181" s="335" t="e">
        <f t="shared" ref="I181" si="66">I90/$D90</f>
        <v>#VALUE!</v>
      </c>
      <c r="J181" s="335" t="str">
        <f t="shared" si="31"/>
        <v/>
      </c>
      <c r="K181" s="335" t="e">
        <f t="shared" ref="K181" si="67">K90/$D90</f>
        <v>#VALUE!</v>
      </c>
      <c r="L181" s="334" t="e">
        <f t="shared" si="53"/>
        <v>#VALUE!</v>
      </c>
      <c r="M181" s="335" t="e">
        <f t="shared" ref="M181:O181" si="68">M90/$L90</f>
        <v>#VALUE!</v>
      </c>
      <c r="N181" s="335" t="e">
        <f t="shared" si="68"/>
        <v>#VALUE!</v>
      </c>
      <c r="O181" s="335" t="e">
        <f t="shared" si="68"/>
        <v>#VALUE!</v>
      </c>
      <c r="P181" s="335" t="e">
        <f t="shared" si="34"/>
        <v>#VALUE!</v>
      </c>
      <c r="Q181" s="335" t="e">
        <f t="shared" ref="Q181" si="69">Q90/$L90</f>
        <v>#VALUE!</v>
      </c>
      <c r="R181" s="335" t="str">
        <f t="shared" si="35"/>
        <v/>
      </c>
      <c r="S181" s="335" t="e">
        <f t="shared" ref="S181" si="70">S90/$L90</f>
        <v>#VALUE!</v>
      </c>
    </row>
    <row r="182" spans="1:19" x14ac:dyDescent="0.2">
      <c r="A182" s="64" t="str">
        <f>IF('1b. Kons. jord'!C91&gt;0,"x","")</f>
        <v/>
      </c>
      <c r="B182" s="65" t="str">
        <f t="shared" ref="B182:C182" si="71">B91</f>
        <v>-</v>
      </c>
      <c r="C182" s="65" t="str">
        <f t="shared" si="71"/>
        <v/>
      </c>
      <c r="D182" s="334" t="e">
        <f t="shared" si="49"/>
        <v>#VALUE!</v>
      </c>
      <c r="E182" s="335" t="e">
        <f t="shared" ref="E182:G182" si="72">E91/$D91</f>
        <v>#VALUE!</v>
      </c>
      <c r="F182" s="335" t="e">
        <f t="shared" si="72"/>
        <v>#VALUE!</v>
      </c>
      <c r="G182" s="335" t="e">
        <f t="shared" si="72"/>
        <v>#VALUE!</v>
      </c>
      <c r="H182" s="335" t="e">
        <f t="shared" si="30"/>
        <v>#VALUE!</v>
      </c>
      <c r="I182" s="335" t="e">
        <f t="shared" ref="I182" si="73">I91/$D91</f>
        <v>#VALUE!</v>
      </c>
      <c r="J182" s="335" t="str">
        <f t="shared" si="31"/>
        <v/>
      </c>
      <c r="K182" s="335" t="e">
        <f t="shared" ref="K182" si="74">K91/$D91</f>
        <v>#VALUE!</v>
      </c>
      <c r="L182" s="334" t="e">
        <f t="shared" si="53"/>
        <v>#VALUE!</v>
      </c>
      <c r="M182" s="335" t="e">
        <f t="shared" ref="M182:O182" si="75">M91/$L91</f>
        <v>#VALUE!</v>
      </c>
      <c r="N182" s="335" t="e">
        <f t="shared" si="75"/>
        <v>#VALUE!</v>
      </c>
      <c r="O182" s="335" t="e">
        <f t="shared" si="75"/>
        <v>#VALUE!</v>
      </c>
      <c r="P182" s="335" t="e">
        <f t="shared" si="34"/>
        <v>#VALUE!</v>
      </c>
      <c r="Q182" s="335" t="e">
        <f t="shared" ref="Q182" si="76">Q91/$L91</f>
        <v>#VALUE!</v>
      </c>
      <c r="R182" s="335" t="str">
        <f t="shared" si="35"/>
        <v/>
      </c>
      <c r="S182" s="335" t="e">
        <f t="shared" ref="S182" si="77">S91/$L91</f>
        <v>#VALUE!</v>
      </c>
    </row>
  </sheetData>
  <sheetProtection sheet="1" objects="1" scenarios="1" selectLockedCells="1"/>
  <autoFilter ref="A1:A125" xr:uid="{00000000-0009-0000-0000-00000B000000}"/>
  <mergeCells count="4">
    <mergeCell ref="D1:K2"/>
    <mergeCell ref="L1:S2"/>
    <mergeCell ref="D92:K93"/>
    <mergeCell ref="L92:S93"/>
  </mergeCells>
  <conditionalFormatting sqref="B183:C65536 B1:C3">
    <cfRule type="cellIs" dxfId="86" priority="42" stopIfTrue="1" operator="equal">
      <formula>"-"</formula>
    </cfRule>
  </conditionalFormatting>
  <conditionalFormatting sqref="B4:C91">
    <cfRule type="cellIs" dxfId="85" priority="44" stopIfTrue="1" operator="equal">
      <formula>"-"</formula>
    </cfRule>
    <cfRule type="expression" dxfId="84" priority="45" stopIfTrue="1">
      <formula>$A4="x"</formula>
    </cfRule>
  </conditionalFormatting>
  <conditionalFormatting sqref="D4:K91">
    <cfRule type="expression" dxfId="83" priority="46" stopIfTrue="1">
      <formula>NOT(ISNUMBER(D4))</formula>
    </cfRule>
    <cfRule type="expression" dxfId="82" priority="47" stopIfTrue="1">
      <formula>$A4 ="x"</formula>
    </cfRule>
    <cfRule type="expression" dxfId="81" priority="48" stopIfTrue="1">
      <formula>D4=0</formula>
    </cfRule>
  </conditionalFormatting>
  <conditionalFormatting sqref="Q668:Q1048576">
    <cfRule type="cellIs" dxfId="80" priority="37" operator="equal">
      <formula>0</formula>
    </cfRule>
    <cfRule type="colorScale" priority="41">
      <colorScale>
        <cfvo type="formula" val="&quot;&lt;0&quot;"/>
        <cfvo type="formula" val="&quot;&gt;0&quot;"/>
        <color rgb="FFFFFF00"/>
        <color rgb="FFFF0000"/>
      </colorScale>
    </cfRule>
  </conditionalFormatting>
  <conditionalFormatting sqref="N668:N1048576">
    <cfRule type="cellIs" dxfId="79" priority="32" operator="equal">
      <formula>0</formula>
    </cfRule>
  </conditionalFormatting>
  <conditionalFormatting sqref="M4:S91">
    <cfRule type="expression" dxfId="78" priority="28" stopIfTrue="1">
      <formula>NOT(ISNUMBER(M4))</formula>
    </cfRule>
    <cfRule type="expression" dxfId="77" priority="29" stopIfTrue="1">
      <formula>$A4 ="x"</formula>
    </cfRule>
    <cfRule type="expression" dxfId="76" priority="30" stopIfTrue="1">
      <formula>M4=0</formula>
    </cfRule>
  </conditionalFormatting>
  <conditionalFormatting sqref="B95:C182">
    <cfRule type="cellIs" dxfId="75" priority="19" stopIfTrue="1" operator="equal">
      <formula>"-"</formula>
    </cfRule>
    <cfRule type="expression" dxfId="74" priority="20" stopIfTrue="1">
      <formula>$A95="x"</formula>
    </cfRule>
  </conditionalFormatting>
  <conditionalFormatting sqref="D95:K182">
    <cfRule type="expression" dxfId="73" priority="21" stopIfTrue="1">
      <formula>NOT(ISNUMBER(D95))</formula>
    </cfRule>
    <cfRule type="expression" dxfId="72" priority="22" stopIfTrue="1">
      <formula>$A95 ="x"</formula>
    </cfRule>
    <cfRule type="expression" dxfId="71" priority="23" stopIfTrue="1">
      <formula>D95=0</formula>
    </cfRule>
  </conditionalFormatting>
  <conditionalFormatting sqref="B92:C94">
    <cfRule type="cellIs" dxfId="70" priority="18" stopIfTrue="1" operator="equal">
      <formula>"-"</formula>
    </cfRule>
  </conditionalFormatting>
  <conditionalFormatting sqref="A4:A91">
    <cfRule type="cellIs" dxfId="69" priority="14" stopIfTrue="1" operator="equal">
      <formula>""</formula>
    </cfRule>
  </conditionalFormatting>
  <conditionalFormatting sqref="A95:A182">
    <cfRule type="cellIs" dxfId="68" priority="13" stopIfTrue="1" operator="equal">
      <formula>""</formula>
    </cfRule>
  </conditionalFormatting>
  <conditionalFormatting sqref="L4">
    <cfRule type="expression" dxfId="67" priority="10" stopIfTrue="1">
      <formula>NOT(ISNUMBER(L4))</formula>
    </cfRule>
    <cfRule type="expression" dxfId="66" priority="11" stopIfTrue="1">
      <formula>$A4 ="x"</formula>
    </cfRule>
    <cfRule type="expression" dxfId="65" priority="12" stopIfTrue="1">
      <formula>L4=0</formula>
    </cfRule>
  </conditionalFormatting>
  <conditionalFormatting sqref="L5:L91">
    <cfRule type="expression" dxfId="64" priority="7" stopIfTrue="1">
      <formula>NOT(ISNUMBER(L5))</formula>
    </cfRule>
    <cfRule type="expression" dxfId="63" priority="8" stopIfTrue="1">
      <formula>$A5 ="x"</formula>
    </cfRule>
    <cfRule type="expression" dxfId="62" priority="9" stopIfTrue="1">
      <formula>L5=0</formula>
    </cfRule>
  </conditionalFormatting>
  <conditionalFormatting sqref="L95:S95">
    <cfRule type="expression" dxfId="61" priority="4" stopIfTrue="1">
      <formula>NOT(ISNUMBER(L95))</formula>
    </cfRule>
    <cfRule type="expression" dxfId="60" priority="5" stopIfTrue="1">
      <formula>$A95 ="x"</formula>
    </cfRule>
    <cfRule type="expression" dxfId="59" priority="6" stopIfTrue="1">
      <formula>L95=0</formula>
    </cfRule>
  </conditionalFormatting>
  <conditionalFormatting sqref="L96:S182">
    <cfRule type="expression" dxfId="58" priority="1" stopIfTrue="1">
      <formula>NOT(ISNUMBER(L96))</formula>
    </cfRule>
    <cfRule type="expression" dxfId="57" priority="2" stopIfTrue="1">
      <formula>$A96 ="x"</formula>
    </cfRule>
    <cfRule type="expression" dxfId="56" priority="3" stopIfTrue="1">
      <formula>L96=0</formula>
    </cfRule>
  </conditionalFormatting>
  <pageMargins left="0.78740157480314965" right="0.78740157480314965" top="0.98425196850393704" bottom="0.98425196850393704" header="0.51181102362204722" footer="0.51181102362204722"/>
  <pageSetup paperSize="8" scale="58" pageOrder="overThenDown" orientation="landscape" horizontalDpi="300" verticalDpi="300" r:id="rId1"/>
  <headerFooter alignWithMargins="0">
    <oddHeader>&amp;CBeregningsverktøy SFT veiledning 99:01 vers.1.0 - Fil: &amp;F - Ark:&amp;A</oddHeader>
    <oddFooter>&amp;L&amp;D&amp;RSide &amp;P av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94D92-8E41-4DE2-B23B-1D4F8DA8F66D}">
  <sheetPr codeName="Ark14">
    <tabColor rgb="FF99CCFF"/>
    <pageSetUpPr fitToPage="1"/>
  </sheetPr>
  <dimension ref="A1:AI182"/>
  <sheetViews>
    <sheetView zoomScaleSheetLayoutView="100" workbookViewId="0">
      <pane xSplit="3" ySplit="3" topLeftCell="D49" activePane="bottomRight" state="frozen"/>
      <selection pane="topRight" activeCell="D1" sqref="D1"/>
      <selection pane="bottomLeft" activeCell="A4" sqref="A4"/>
      <selection pane="bottomRight" activeCell="A5" sqref="A5"/>
    </sheetView>
  </sheetViews>
  <sheetFormatPr defaultColWidth="10.85546875" defaultRowHeight="12.75" x14ac:dyDescent="0.2"/>
  <cols>
    <col min="1" max="1" width="3" style="54" customWidth="1"/>
    <col min="2" max="2" width="20" style="56" bestFit="1" customWidth="1"/>
    <col min="3" max="3" width="20" style="56" customWidth="1"/>
    <col min="4" max="9" width="10.85546875" style="56"/>
    <col min="10" max="10" width="11.5703125" style="56" customWidth="1"/>
    <col min="11" max="16384" width="10.85546875" style="56"/>
  </cols>
  <sheetData>
    <row r="1" spans="1:35" s="55" customFormat="1" ht="15.75" customHeight="1" x14ac:dyDescent="0.2">
      <c r="A1" s="221" t="s">
        <v>153</v>
      </c>
      <c r="B1" s="223"/>
      <c r="C1" s="224"/>
      <c r="D1" s="405" t="s">
        <v>713</v>
      </c>
      <c r="E1" s="406"/>
      <c r="F1" s="406"/>
      <c r="G1" s="406"/>
      <c r="H1" s="406"/>
      <c r="I1" s="406"/>
      <c r="J1" s="406"/>
      <c r="K1" s="407"/>
      <c r="L1" s="405" t="s">
        <v>714</v>
      </c>
      <c r="M1" s="406"/>
      <c r="N1" s="406"/>
      <c r="O1" s="406"/>
      <c r="P1" s="406"/>
      <c r="Q1" s="406"/>
      <c r="R1" s="406"/>
      <c r="S1" s="407"/>
    </row>
    <row r="2" spans="1:35" s="55" customFormat="1" ht="3" customHeight="1" x14ac:dyDescent="0.2">
      <c r="A2" s="221"/>
      <c r="B2" s="225"/>
      <c r="C2" s="226"/>
      <c r="D2" s="408"/>
      <c r="E2" s="409"/>
      <c r="F2" s="409"/>
      <c r="G2" s="409"/>
      <c r="H2" s="409"/>
      <c r="I2" s="409"/>
      <c r="J2" s="409"/>
      <c r="K2" s="410"/>
      <c r="L2" s="408"/>
      <c r="M2" s="409"/>
      <c r="N2" s="409"/>
      <c r="O2" s="409"/>
      <c r="P2" s="409"/>
      <c r="Q2" s="409"/>
      <c r="R2" s="409"/>
      <c r="S2" s="410"/>
    </row>
    <row r="3" spans="1:35" s="118" customFormat="1" ht="52.5" x14ac:dyDescent="0.25">
      <c r="A3" s="222" t="s">
        <v>153</v>
      </c>
      <c r="B3" s="227" t="s">
        <v>107</v>
      </c>
      <c r="C3" s="228" t="s">
        <v>771</v>
      </c>
      <c r="D3" s="217" t="s">
        <v>627</v>
      </c>
      <c r="E3" s="117" t="s">
        <v>620</v>
      </c>
      <c r="F3" s="117" t="s">
        <v>621</v>
      </c>
      <c r="G3" s="117" t="s">
        <v>622</v>
      </c>
      <c r="H3" s="117" t="s">
        <v>623</v>
      </c>
      <c r="I3" s="117" t="s">
        <v>624</v>
      </c>
      <c r="J3" s="117" t="s">
        <v>625</v>
      </c>
      <c r="K3" s="218" t="s">
        <v>626</v>
      </c>
      <c r="L3" s="217" t="s">
        <v>627</v>
      </c>
      <c r="M3" s="117" t="s">
        <v>620</v>
      </c>
      <c r="N3" s="117" t="s">
        <v>621</v>
      </c>
      <c r="O3" s="117" t="s">
        <v>622</v>
      </c>
      <c r="P3" s="117" t="s">
        <v>623</v>
      </c>
      <c r="Q3" s="117" t="s">
        <v>624</v>
      </c>
      <c r="R3" s="117" t="s">
        <v>625</v>
      </c>
      <c r="S3" s="218" t="s">
        <v>626</v>
      </c>
    </row>
    <row r="4" spans="1:35" x14ac:dyDescent="0.2">
      <c r="A4" s="64" t="str">
        <f>IF('1b. Kons. jord'!C4&gt;0,"x","")</f>
        <v/>
      </c>
      <c r="B4" s="229" t="str">
        <f>IF(Stoff!$B2=0,"-",Stoff!$B2)</f>
        <v>Arsen</v>
      </c>
      <c r="C4" s="230" t="str">
        <f>IF(Stoff!L2&gt;0,Stoff!L2,"")</f>
        <v/>
      </c>
      <c r="D4" s="219" t="e">
        <f>SUM(E4:K4)</f>
        <v>#VALUE!</v>
      </c>
      <c r="E4" s="66">
        <f>('Eksponering Barn'!E4*6+'Eksponering Voksen'!E4*58)/64</f>
        <v>0</v>
      </c>
      <c r="F4" s="66">
        <f>('Eksponering Barn'!F4*6+'Eksponering Voksen'!F4*58)/64</f>
        <v>0</v>
      </c>
      <c r="G4" s="66">
        <f>('Eksponering Barn'!G4*6+'Eksponering Voksen'!G4*58)/64</f>
        <v>0</v>
      </c>
      <c r="H4" s="66" t="str">
        <f>IF(Stoff!D2="i.r.","i.r",('Eksponering Barn'!H4*6+'Eksponering Voksen'!H4*58)/64)</f>
        <v>i.r</v>
      </c>
      <c r="I4" s="66" t="e">
        <f>('Eksponering Barn'!I4*6+'Eksponering Voksen'!I4*58)/64</f>
        <v>#VALUE!</v>
      </c>
      <c r="J4" s="66" t="str">
        <f>IF('Opptak i organismer'!F2="","",('Eksponering Barn'!J4*6+'Eksponering Voksen'!J4*58)/64)</f>
        <v/>
      </c>
      <c r="K4" s="66" t="e">
        <f>('Eksponering Barn'!K4*6+'Eksponering Voksen'!K4*58)/64</f>
        <v>#VALUE!</v>
      </c>
      <c r="L4" s="219" t="e">
        <f>SUM(M4:S4)</f>
        <v>#VALUE!</v>
      </c>
      <c r="M4" s="66">
        <f>('Eksponering Barn'!M4*6+'Eksponering Voksen'!M4*58)/64</f>
        <v>0</v>
      </c>
      <c r="N4" s="66">
        <f>('Eksponering Barn'!N4*6+'Eksponering Voksen'!N4*58)/64</f>
        <v>0</v>
      </c>
      <c r="O4" s="66">
        <f>('Eksponering Barn'!O4*6+'Eksponering Voksen'!O4*58)/64</f>
        <v>0</v>
      </c>
      <c r="P4" s="66" t="str">
        <f>IF(Stoff!D2="i.r.","i.r",('Eksponering Barn'!P4*6+'Eksponering Voksen'!P4*58)/64)</f>
        <v>i.r</v>
      </c>
      <c r="Q4" s="66" t="e">
        <f>('Eksponering Barn'!Q4*6+'Eksponering Voksen'!Q4*58)/64</f>
        <v>#VALUE!</v>
      </c>
      <c r="R4" s="66" t="str">
        <f>IF('Opptak i organismer'!H2="","",('Eksponering Barn'!R4*6+'Eksponering Voksen'!R4*58)/64)</f>
        <v/>
      </c>
      <c r="S4" s="66" t="e">
        <f>('Eksponering Barn'!S4*6+'Eksponering Voksen'!S4*58)/64</f>
        <v>#VALUE!</v>
      </c>
      <c r="T4" s="57"/>
      <c r="U4" s="57"/>
      <c r="V4" s="57"/>
      <c r="W4" s="57"/>
      <c r="X4" s="57"/>
      <c r="Y4" s="57"/>
      <c r="Z4" s="57"/>
      <c r="AA4" s="57"/>
      <c r="AB4" s="57"/>
      <c r="AC4" s="57"/>
      <c r="AD4" s="57"/>
      <c r="AE4" s="57"/>
      <c r="AF4" s="57"/>
      <c r="AG4" s="57"/>
      <c r="AH4" s="57"/>
      <c r="AI4" s="57"/>
    </row>
    <row r="5" spans="1:35" x14ac:dyDescent="0.2">
      <c r="A5" s="64" t="str">
        <f>IF('1b. Kons. jord'!C5&gt;0,"x","")</f>
        <v/>
      </c>
      <c r="B5" s="229" t="str">
        <f>IF(Stoff!$B3=0,"-",Stoff!$B3)</f>
        <v>Bly</v>
      </c>
      <c r="C5" s="230" t="str">
        <f>IF(Stoff!L3&gt;0,Stoff!L3,"")</f>
        <v/>
      </c>
      <c r="D5" s="219" t="e">
        <f t="shared" ref="D5:D68" si="0">SUM(E5:K5)</f>
        <v>#VALUE!</v>
      </c>
      <c r="E5" s="66">
        <f>('Eksponering Barn'!E5*6+'Eksponering Voksen'!E5*58)/64</f>
        <v>0</v>
      </c>
      <c r="F5" s="66">
        <f>('Eksponering Barn'!F5*6+'Eksponering Voksen'!F5*58)/64</f>
        <v>0</v>
      </c>
      <c r="G5" s="66">
        <f>('Eksponering Barn'!G5*6+'Eksponering Voksen'!G5*58)/64</f>
        <v>0</v>
      </c>
      <c r="H5" s="66" t="str">
        <f>IF(Stoff!D3="i.r.","i.r",('Eksponering Barn'!H5*6+'Eksponering Voksen'!H5*58)/64)</f>
        <v>i.r</v>
      </c>
      <c r="I5" s="66" t="e">
        <f>('Eksponering Barn'!I5*6+'Eksponering Voksen'!I5*58)/64</f>
        <v>#VALUE!</v>
      </c>
      <c r="J5" s="66" t="str">
        <f>IF('Opptak i organismer'!F3="","",('Eksponering Barn'!J5*6+'Eksponering Voksen'!J5*58)/64)</f>
        <v/>
      </c>
      <c r="K5" s="66" t="e">
        <f>('Eksponering Barn'!K5*6+'Eksponering Voksen'!K5*58)/64</f>
        <v>#VALUE!</v>
      </c>
      <c r="L5" s="219" t="e">
        <f t="shared" ref="L5:L68" si="1">SUM(M5:S5)</f>
        <v>#VALUE!</v>
      </c>
      <c r="M5" s="66">
        <f>('Eksponering Barn'!M5*6+'Eksponering Voksen'!M5*58)/64</f>
        <v>0</v>
      </c>
      <c r="N5" s="66">
        <f>('Eksponering Barn'!N5*6+'Eksponering Voksen'!N5*58)/64</f>
        <v>0</v>
      </c>
      <c r="O5" s="66">
        <f>('Eksponering Barn'!O5*6+'Eksponering Voksen'!O5*58)/64</f>
        <v>0</v>
      </c>
      <c r="P5" s="66" t="str">
        <f>IF(Stoff!D3="i.r.","i.r",('Eksponering Barn'!P5*6+'Eksponering Voksen'!P5*58)/64)</f>
        <v>i.r</v>
      </c>
      <c r="Q5" s="66" t="e">
        <f>('Eksponering Barn'!Q5*6+'Eksponering Voksen'!Q5*58)/64</f>
        <v>#VALUE!</v>
      </c>
      <c r="R5" s="66" t="str">
        <f>IF('Opptak i organismer'!H3="","",('Eksponering Barn'!R5*6+'Eksponering Voksen'!R5*58)/64)</f>
        <v/>
      </c>
      <c r="S5" s="66" t="e">
        <f>('Eksponering Barn'!S5*6+'Eksponering Voksen'!S5*58)/64</f>
        <v>#VALUE!</v>
      </c>
      <c r="T5" s="57"/>
      <c r="U5" s="57"/>
      <c r="V5" s="57"/>
      <c r="W5" s="57"/>
      <c r="X5" s="57"/>
      <c r="Y5" s="57"/>
      <c r="Z5" s="57"/>
      <c r="AA5" s="57"/>
      <c r="AB5" s="57"/>
      <c r="AC5" s="57"/>
      <c r="AD5" s="57"/>
      <c r="AE5" s="57"/>
      <c r="AF5" s="57"/>
      <c r="AG5" s="57"/>
      <c r="AH5" s="57"/>
      <c r="AI5" s="57"/>
    </row>
    <row r="6" spans="1:35" x14ac:dyDescent="0.2">
      <c r="A6" s="64" t="str">
        <f>IF('1b. Kons. jord'!C6&gt;0,"x","")</f>
        <v/>
      </c>
      <c r="B6" s="229" t="str">
        <f>IF(Stoff!$B4=0,"-",Stoff!$B4)</f>
        <v>Kadmium</v>
      </c>
      <c r="C6" s="230" t="str">
        <f>IF(Stoff!L4&gt;0,Stoff!L4,"")</f>
        <v/>
      </c>
      <c r="D6" s="219" t="e">
        <f t="shared" si="0"/>
        <v>#VALUE!</v>
      </c>
      <c r="E6" s="66">
        <f>('Eksponering Barn'!E6*6+'Eksponering Voksen'!E6*58)/64</f>
        <v>0</v>
      </c>
      <c r="F6" s="66">
        <f>('Eksponering Barn'!F6*6+'Eksponering Voksen'!F6*58)/64</f>
        <v>0</v>
      </c>
      <c r="G6" s="66">
        <f>('Eksponering Barn'!G6*6+'Eksponering Voksen'!G6*58)/64</f>
        <v>0</v>
      </c>
      <c r="H6" s="66" t="str">
        <f>IF(Stoff!D4="i.r.","i.r",('Eksponering Barn'!H6*6+'Eksponering Voksen'!H6*58)/64)</f>
        <v>i.r</v>
      </c>
      <c r="I6" s="66" t="e">
        <f>('Eksponering Barn'!I6*6+'Eksponering Voksen'!I6*58)/64</f>
        <v>#VALUE!</v>
      </c>
      <c r="J6" s="66" t="str">
        <f>IF('Opptak i organismer'!F4="","",('Eksponering Barn'!J6*6+'Eksponering Voksen'!J6*58)/64)</f>
        <v/>
      </c>
      <c r="K6" s="66" t="e">
        <f>('Eksponering Barn'!K6*6+'Eksponering Voksen'!K6*58)/64</f>
        <v>#VALUE!</v>
      </c>
      <c r="L6" s="219" t="e">
        <f t="shared" si="1"/>
        <v>#VALUE!</v>
      </c>
      <c r="M6" s="66">
        <f>('Eksponering Barn'!M6*6+'Eksponering Voksen'!M6*58)/64</f>
        <v>0</v>
      </c>
      <c r="N6" s="66">
        <f>('Eksponering Barn'!N6*6+'Eksponering Voksen'!N6*58)/64</f>
        <v>0</v>
      </c>
      <c r="O6" s="66">
        <f>('Eksponering Barn'!O6*6+'Eksponering Voksen'!O6*58)/64</f>
        <v>0</v>
      </c>
      <c r="P6" s="66" t="str">
        <f>IF(Stoff!D4="i.r.","i.r",('Eksponering Barn'!P6*6+'Eksponering Voksen'!P6*58)/64)</f>
        <v>i.r</v>
      </c>
      <c r="Q6" s="66" t="e">
        <f>('Eksponering Barn'!Q6*6+'Eksponering Voksen'!Q6*58)/64</f>
        <v>#VALUE!</v>
      </c>
      <c r="R6" s="66" t="str">
        <f>IF('Opptak i organismer'!H4="","",('Eksponering Barn'!R6*6+'Eksponering Voksen'!R6*58)/64)</f>
        <v/>
      </c>
      <c r="S6" s="66" t="e">
        <f>('Eksponering Barn'!S6*6+'Eksponering Voksen'!S6*58)/64</f>
        <v>#VALUE!</v>
      </c>
      <c r="T6" s="57"/>
      <c r="U6" s="57"/>
      <c r="V6" s="57"/>
      <c r="W6" s="57"/>
      <c r="X6" s="57"/>
      <c r="Y6" s="57"/>
      <c r="Z6" s="57"/>
      <c r="AA6" s="57"/>
      <c r="AB6" s="57"/>
      <c r="AC6" s="57"/>
      <c r="AD6" s="57"/>
      <c r="AE6" s="57"/>
      <c r="AF6" s="57"/>
      <c r="AG6" s="57"/>
      <c r="AH6" s="57"/>
      <c r="AI6" s="57"/>
    </row>
    <row r="7" spans="1:35" x14ac:dyDescent="0.2">
      <c r="A7" s="64" t="str">
        <f>IF('1b. Kons. jord'!C7&gt;0,"x","")</f>
        <v/>
      </c>
      <c r="B7" s="229" t="str">
        <f>IF(Stoff!$B5=0,"-",Stoff!$B5)</f>
        <v>Kvikksølv</v>
      </c>
      <c r="C7" s="230" t="str">
        <f>IF(Stoff!L5&gt;0,Stoff!L5,"")</f>
        <v/>
      </c>
      <c r="D7" s="219" t="e">
        <f t="shared" si="0"/>
        <v>#VALUE!</v>
      </c>
      <c r="E7" s="66">
        <f>('Eksponering Barn'!E7*6+'Eksponering Voksen'!E7*58)/64</f>
        <v>0</v>
      </c>
      <c r="F7" s="66">
        <f>('Eksponering Barn'!F7*6+'Eksponering Voksen'!F7*58)/64</f>
        <v>0</v>
      </c>
      <c r="G7" s="66">
        <f>('Eksponering Barn'!G7*6+'Eksponering Voksen'!G7*58)/64</f>
        <v>0</v>
      </c>
      <c r="H7" s="66" t="e">
        <f>IF(Stoff!D5="i.r.","i.r",('Eksponering Barn'!H7*6+'Eksponering Voksen'!H7*58)/64)</f>
        <v>#VALUE!</v>
      </c>
      <c r="I7" s="66" t="e">
        <f>('Eksponering Barn'!I7*6+'Eksponering Voksen'!I7*58)/64</f>
        <v>#VALUE!</v>
      </c>
      <c r="J7" s="66" t="str">
        <f>IF('Opptak i organismer'!F5="","",('Eksponering Barn'!J7*6+'Eksponering Voksen'!J7*58)/64)</f>
        <v/>
      </c>
      <c r="K7" s="66" t="e">
        <f>('Eksponering Barn'!K7*6+'Eksponering Voksen'!K7*58)/64</f>
        <v>#VALUE!</v>
      </c>
      <c r="L7" s="219" t="e">
        <f t="shared" si="1"/>
        <v>#VALUE!</v>
      </c>
      <c r="M7" s="66">
        <f>('Eksponering Barn'!M7*6+'Eksponering Voksen'!M7*58)/64</f>
        <v>0</v>
      </c>
      <c r="N7" s="66">
        <f>('Eksponering Barn'!N7*6+'Eksponering Voksen'!N7*58)/64</f>
        <v>0</v>
      </c>
      <c r="O7" s="66">
        <f>('Eksponering Barn'!O7*6+'Eksponering Voksen'!O7*58)/64</f>
        <v>0</v>
      </c>
      <c r="P7" s="66" t="e">
        <f>IF(Stoff!D5="i.r.","i.r",('Eksponering Barn'!P7*6+'Eksponering Voksen'!P7*58)/64)</f>
        <v>#VALUE!</v>
      </c>
      <c r="Q7" s="66" t="e">
        <f>('Eksponering Barn'!Q7*6+'Eksponering Voksen'!Q7*58)/64</f>
        <v>#VALUE!</v>
      </c>
      <c r="R7" s="66" t="str">
        <f>IF('Opptak i organismer'!H5="","",('Eksponering Barn'!R7*6+'Eksponering Voksen'!R7*58)/64)</f>
        <v/>
      </c>
      <c r="S7" s="66" t="e">
        <f>('Eksponering Barn'!S7*6+'Eksponering Voksen'!S7*58)/64</f>
        <v>#VALUE!</v>
      </c>
      <c r="T7" s="57"/>
      <c r="U7" s="57"/>
      <c r="V7" s="57"/>
      <c r="W7" s="57"/>
      <c r="X7" s="57"/>
      <c r="Y7" s="57"/>
      <c r="Z7" s="57"/>
      <c r="AA7" s="57"/>
      <c r="AB7" s="57"/>
      <c r="AC7" s="57"/>
      <c r="AD7" s="57"/>
      <c r="AE7" s="57"/>
      <c r="AF7" s="57"/>
      <c r="AG7" s="57"/>
      <c r="AH7" s="57"/>
      <c r="AI7" s="57"/>
    </row>
    <row r="8" spans="1:35" x14ac:dyDescent="0.2">
      <c r="A8" s="64" t="str">
        <f>IF('1b. Kons. jord'!C8&gt;0,"x","")</f>
        <v/>
      </c>
      <c r="B8" s="229" t="str">
        <f>IF(Stoff!$B6=0,"-",Stoff!$B6)</f>
        <v>Kobber</v>
      </c>
      <c r="C8" s="230" t="str">
        <f>IF(Stoff!L6&gt;0,Stoff!L6,"")</f>
        <v/>
      </c>
      <c r="D8" s="219" t="e">
        <f t="shared" si="0"/>
        <v>#VALUE!</v>
      </c>
      <c r="E8" s="66">
        <f>('Eksponering Barn'!E8*6+'Eksponering Voksen'!E8*58)/64</f>
        <v>0</v>
      </c>
      <c r="F8" s="66">
        <f>('Eksponering Barn'!F8*6+'Eksponering Voksen'!F8*58)/64</f>
        <v>0</v>
      </c>
      <c r="G8" s="66">
        <f>('Eksponering Barn'!G8*6+'Eksponering Voksen'!G8*58)/64</f>
        <v>0</v>
      </c>
      <c r="H8" s="66" t="str">
        <f>IF(Stoff!D6="i.r.","i.r",('Eksponering Barn'!H8*6+'Eksponering Voksen'!H8*58)/64)</f>
        <v>i.r</v>
      </c>
      <c r="I8" s="66" t="e">
        <f>('Eksponering Barn'!I8*6+'Eksponering Voksen'!I8*58)/64</f>
        <v>#VALUE!</v>
      </c>
      <c r="J8" s="66" t="str">
        <f>IF('Opptak i organismer'!F6="","",('Eksponering Barn'!J8*6+'Eksponering Voksen'!J8*58)/64)</f>
        <v/>
      </c>
      <c r="K8" s="66" t="e">
        <f>('Eksponering Barn'!K8*6+'Eksponering Voksen'!K8*58)/64</f>
        <v>#VALUE!</v>
      </c>
      <c r="L8" s="219" t="e">
        <f t="shared" si="1"/>
        <v>#VALUE!</v>
      </c>
      <c r="M8" s="66">
        <f>('Eksponering Barn'!M8*6+'Eksponering Voksen'!M8*58)/64</f>
        <v>0</v>
      </c>
      <c r="N8" s="66">
        <f>('Eksponering Barn'!N8*6+'Eksponering Voksen'!N8*58)/64</f>
        <v>0</v>
      </c>
      <c r="O8" s="66">
        <f>('Eksponering Barn'!O8*6+'Eksponering Voksen'!O8*58)/64</f>
        <v>0</v>
      </c>
      <c r="P8" s="66" t="str">
        <f>IF(Stoff!D6="i.r.","i.r",('Eksponering Barn'!P8*6+'Eksponering Voksen'!P8*58)/64)</f>
        <v>i.r</v>
      </c>
      <c r="Q8" s="66" t="e">
        <f>('Eksponering Barn'!Q8*6+'Eksponering Voksen'!Q8*58)/64</f>
        <v>#VALUE!</v>
      </c>
      <c r="R8" s="66" t="str">
        <f>IF('Opptak i organismer'!H6="","",('Eksponering Barn'!R8*6+'Eksponering Voksen'!R8*58)/64)</f>
        <v/>
      </c>
      <c r="S8" s="66" t="e">
        <f>('Eksponering Barn'!S8*6+'Eksponering Voksen'!S8*58)/64</f>
        <v>#VALUE!</v>
      </c>
      <c r="T8" s="57"/>
      <c r="U8" s="57"/>
      <c r="V8" s="57"/>
      <c r="W8" s="57"/>
      <c r="X8" s="57"/>
      <c r="Y8" s="57"/>
      <c r="Z8" s="57"/>
      <c r="AA8" s="57"/>
      <c r="AB8" s="57"/>
      <c r="AC8" s="57"/>
      <c r="AD8" s="57"/>
      <c r="AE8" s="57"/>
      <c r="AF8" s="57"/>
      <c r="AG8" s="57"/>
      <c r="AH8" s="57"/>
      <c r="AI8" s="57"/>
    </row>
    <row r="9" spans="1:35" x14ac:dyDescent="0.2">
      <c r="A9" s="64" t="str">
        <f>IF('1b. Kons. jord'!C9&gt;0,"x","")</f>
        <v/>
      </c>
      <c r="B9" s="229" t="str">
        <f>IF(Stoff!$B7=0,"-",Stoff!$B7)</f>
        <v>Sink</v>
      </c>
      <c r="C9" s="230" t="str">
        <f>IF(Stoff!L7&gt;0,Stoff!L7,"")</f>
        <v/>
      </c>
      <c r="D9" s="219" t="e">
        <f t="shared" si="0"/>
        <v>#VALUE!</v>
      </c>
      <c r="E9" s="66">
        <f>('Eksponering Barn'!E9*6+'Eksponering Voksen'!E9*58)/64</f>
        <v>0</v>
      </c>
      <c r="F9" s="66">
        <f>('Eksponering Barn'!F9*6+'Eksponering Voksen'!F9*58)/64</f>
        <v>0</v>
      </c>
      <c r="G9" s="66">
        <f>('Eksponering Barn'!G9*6+'Eksponering Voksen'!G9*58)/64</f>
        <v>0</v>
      </c>
      <c r="H9" s="66" t="str">
        <f>IF(Stoff!D7="i.r.","i.r",('Eksponering Barn'!H9*6+'Eksponering Voksen'!H9*58)/64)</f>
        <v>i.r</v>
      </c>
      <c r="I9" s="66" t="e">
        <f>('Eksponering Barn'!I9*6+'Eksponering Voksen'!I9*58)/64</f>
        <v>#VALUE!</v>
      </c>
      <c r="J9" s="66" t="str">
        <f>IF('Opptak i organismer'!F7="","",('Eksponering Barn'!J9*6+'Eksponering Voksen'!J9*58)/64)</f>
        <v/>
      </c>
      <c r="K9" s="66" t="e">
        <f>('Eksponering Barn'!K9*6+'Eksponering Voksen'!K9*58)/64</f>
        <v>#VALUE!</v>
      </c>
      <c r="L9" s="219" t="e">
        <f t="shared" si="1"/>
        <v>#VALUE!</v>
      </c>
      <c r="M9" s="66">
        <f>('Eksponering Barn'!M9*6+'Eksponering Voksen'!M9*58)/64</f>
        <v>0</v>
      </c>
      <c r="N9" s="66">
        <f>('Eksponering Barn'!N9*6+'Eksponering Voksen'!N9*58)/64</f>
        <v>0</v>
      </c>
      <c r="O9" s="66">
        <f>('Eksponering Barn'!O9*6+'Eksponering Voksen'!O9*58)/64</f>
        <v>0</v>
      </c>
      <c r="P9" s="66" t="str">
        <f>IF(Stoff!D7="i.r.","i.r",('Eksponering Barn'!P9*6+'Eksponering Voksen'!P9*58)/64)</f>
        <v>i.r</v>
      </c>
      <c r="Q9" s="66" t="e">
        <f>('Eksponering Barn'!Q9*6+'Eksponering Voksen'!Q9*58)/64</f>
        <v>#VALUE!</v>
      </c>
      <c r="R9" s="66" t="str">
        <f>IF('Opptak i organismer'!H7="","",('Eksponering Barn'!R9*6+'Eksponering Voksen'!R9*58)/64)</f>
        <v/>
      </c>
      <c r="S9" s="66" t="e">
        <f>('Eksponering Barn'!S9*6+'Eksponering Voksen'!S9*58)/64</f>
        <v>#VALUE!</v>
      </c>
      <c r="T9" s="57"/>
      <c r="U9" s="57"/>
      <c r="V9" s="57"/>
      <c r="W9" s="57"/>
      <c r="X9" s="57"/>
      <c r="Y9" s="57"/>
      <c r="Z9" s="57"/>
      <c r="AA9" s="57"/>
      <c r="AB9" s="57"/>
      <c r="AC9" s="57"/>
      <c r="AD9" s="57"/>
      <c r="AE9" s="57"/>
      <c r="AF9" s="57"/>
      <c r="AG9" s="57"/>
      <c r="AH9" s="57"/>
      <c r="AI9" s="57"/>
    </row>
    <row r="10" spans="1:35" x14ac:dyDescent="0.2">
      <c r="A10" s="64" t="str">
        <f>IF('1b. Kons. jord'!C10&gt;0,"x","")</f>
        <v/>
      </c>
      <c r="B10" s="229" t="str">
        <f>IF(Stoff!$B8=0,"-",Stoff!$B8)</f>
        <v>Krom (III)</v>
      </c>
      <c r="C10" s="230" t="str">
        <f>IF(Stoff!L8&gt;0,Stoff!L8,"")</f>
        <v/>
      </c>
      <c r="D10" s="219" t="e">
        <f t="shared" si="0"/>
        <v>#VALUE!</v>
      </c>
      <c r="E10" s="66">
        <f>('Eksponering Barn'!E10*6+'Eksponering Voksen'!E10*58)/64</f>
        <v>0</v>
      </c>
      <c r="F10" s="66">
        <f>('Eksponering Barn'!F10*6+'Eksponering Voksen'!F10*58)/64</f>
        <v>0</v>
      </c>
      <c r="G10" s="66">
        <f>('Eksponering Barn'!G10*6+'Eksponering Voksen'!G10*58)/64</f>
        <v>0</v>
      </c>
      <c r="H10" s="66" t="str">
        <f>IF(Stoff!D8="i.r.","i.r",('Eksponering Barn'!H10*6+'Eksponering Voksen'!H10*58)/64)</f>
        <v>i.r</v>
      </c>
      <c r="I10" s="66" t="e">
        <f>('Eksponering Barn'!I10*6+'Eksponering Voksen'!I10*58)/64</f>
        <v>#VALUE!</v>
      </c>
      <c r="J10" s="66" t="str">
        <f>IF('Opptak i organismer'!F8="","",('Eksponering Barn'!J10*6+'Eksponering Voksen'!J10*58)/64)</f>
        <v/>
      </c>
      <c r="K10" s="66" t="e">
        <f>('Eksponering Barn'!K10*6+'Eksponering Voksen'!K10*58)/64</f>
        <v>#VALUE!</v>
      </c>
      <c r="L10" s="219" t="e">
        <f t="shared" si="1"/>
        <v>#VALUE!</v>
      </c>
      <c r="M10" s="66">
        <f>('Eksponering Barn'!M10*6+'Eksponering Voksen'!M10*58)/64</f>
        <v>0</v>
      </c>
      <c r="N10" s="66">
        <f>('Eksponering Barn'!N10*6+'Eksponering Voksen'!N10*58)/64</f>
        <v>0</v>
      </c>
      <c r="O10" s="66">
        <f>('Eksponering Barn'!O10*6+'Eksponering Voksen'!O10*58)/64</f>
        <v>0</v>
      </c>
      <c r="P10" s="66" t="str">
        <f>IF(Stoff!D8="i.r.","i.r",('Eksponering Barn'!P10*6+'Eksponering Voksen'!P10*58)/64)</f>
        <v>i.r</v>
      </c>
      <c r="Q10" s="66" t="e">
        <f>('Eksponering Barn'!Q10*6+'Eksponering Voksen'!Q10*58)/64</f>
        <v>#VALUE!</v>
      </c>
      <c r="R10" s="66" t="str">
        <f>IF('Opptak i organismer'!H8="","",('Eksponering Barn'!R10*6+'Eksponering Voksen'!R10*58)/64)</f>
        <v/>
      </c>
      <c r="S10" s="66" t="e">
        <f>('Eksponering Barn'!S10*6+'Eksponering Voksen'!S10*58)/64</f>
        <v>#VALUE!</v>
      </c>
      <c r="T10" s="57"/>
      <c r="U10" s="57"/>
      <c r="V10" s="57"/>
      <c r="W10" s="57"/>
      <c r="X10" s="57"/>
      <c r="Y10" s="57"/>
      <c r="Z10" s="57"/>
      <c r="AA10" s="57"/>
      <c r="AB10" s="57"/>
      <c r="AC10" s="57"/>
      <c r="AD10" s="57"/>
      <c r="AE10" s="57"/>
      <c r="AF10" s="57"/>
      <c r="AG10" s="57"/>
      <c r="AH10" s="57"/>
      <c r="AI10" s="57"/>
    </row>
    <row r="11" spans="1:35" x14ac:dyDescent="0.2">
      <c r="A11" s="64" t="str">
        <f>IF('1b. Kons. jord'!C11&gt;0,"x","")</f>
        <v/>
      </c>
      <c r="B11" s="229" t="str">
        <f>IF(Stoff!$B9=0,"-",Stoff!$B9)</f>
        <v>Krom (VI)</v>
      </c>
      <c r="C11" s="230" t="str">
        <f>IF(Stoff!L9&gt;0,Stoff!L9,"")</f>
        <v/>
      </c>
      <c r="D11" s="219" t="e">
        <f t="shared" si="0"/>
        <v>#VALUE!</v>
      </c>
      <c r="E11" s="66">
        <f>('Eksponering Barn'!E11*6+'Eksponering Voksen'!E11*58)/64</f>
        <v>0</v>
      </c>
      <c r="F11" s="66">
        <f>('Eksponering Barn'!F11*6+'Eksponering Voksen'!F11*58)/64</f>
        <v>0</v>
      </c>
      <c r="G11" s="66">
        <f>('Eksponering Barn'!G11*6+'Eksponering Voksen'!G11*58)/64</f>
        <v>0</v>
      </c>
      <c r="H11" s="66" t="str">
        <f>IF(Stoff!D9="i.r.","i.r",('Eksponering Barn'!H11*6+'Eksponering Voksen'!H11*58)/64)</f>
        <v>i.r</v>
      </c>
      <c r="I11" s="66" t="e">
        <f>('Eksponering Barn'!I11*6+'Eksponering Voksen'!I11*58)/64</f>
        <v>#VALUE!</v>
      </c>
      <c r="J11" s="66" t="str">
        <f>IF('Opptak i organismer'!F9="","",('Eksponering Barn'!J11*6+'Eksponering Voksen'!J11*58)/64)</f>
        <v/>
      </c>
      <c r="K11" s="66" t="e">
        <f>('Eksponering Barn'!K11*6+'Eksponering Voksen'!K11*58)/64</f>
        <v>#VALUE!</v>
      </c>
      <c r="L11" s="219" t="e">
        <f t="shared" si="1"/>
        <v>#VALUE!</v>
      </c>
      <c r="M11" s="66">
        <f>('Eksponering Barn'!M11*6+'Eksponering Voksen'!M11*58)/64</f>
        <v>0</v>
      </c>
      <c r="N11" s="66">
        <f>('Eksponering Barn'!N11*6+'Eksponering Voksen'!N11*58)/64</f>
        <v>0</v>
      </c>
      <c r="O11" s="66">
        <f>('Eksponering Barn'!O11*6+'Eksponering Voksen'!O11*58)/64</f>
        <v>0</v>
      </c>
      <c r="P11" s="66" t="str">
        <f>IF(Stoff!D9="i.r.","i.r",('Eksponering Barn'!P11*6+'Eksponering Voksen'!P11*58)/64)</f>
        <v>i.r</v>
      </c>
      <c r="Q11" s="66" t="e">
        <f>('Eksponering Barn'!Q11*6+'Eksponering Voksen'!Q11*58)/64</f>
        <v>#VALUE!</v>
      </c>
      <c r="R11" s="66" t="str">
        <f>IF('Opptak i organismer'!H9="","",('Eksponering Barn'!R11*6+'Eksponering Voksen'!R11*58)/64)</f>
        <v/>
      </c>
      <c r="S11" s="66" t="e">
        <f>('Eksponering Barn'!S11*6+'Eksponering Voksen'!S11*58)/64</f>
        <v>#VALUE!</v>
      </c>
      <c r="T11" s="57"/>
      <c r="U11" s="57"/>
      <c r="V11" s="57"/>
      <c r="W11" s="57"/>
      <c r="X11" s="57"/>
      <c r="Y11" s="57"/>
      <c r="Z11" s="57"/>
      <c r="AA11" s="57"/>
      <c r="AB11" s="57"/>
      <c r="AC11" s="57"/>
      <c r="AD11" s="57"/>
      <c r="AE11" s="57"/>
      <c r="AF11" s="57"/>
      <c r="AG11" s="57"/>
      <c r="AH11" s="57"/>
      <c r="AI11" s="57"/>
    </row>
    <row r="12" spans="1:35" x14ac:dyDescent="0.2">
      <c r="A12" s="64" t="str">
        <f>IF('1b. Kons. jord'!C12&gt;0,"x","")</f>
        <v/>
      </c>
      <c r="B12" s="229" t="str">
        <f>IF(Stoff!$B10=0,"-",Stoff!$B10)</f>
        <v>Krom totalt (III + VI)</v>
      </c>
      <c r="C12" s="230" t="str">
        <f>IF(Stoff!L10&gt;0,Stoff!L10,"")</f>
        <v/>
      </c>
      <c r="D12" s="219" t="e">
        <f t="shared" si="0"/>
        <v>#VALUE!</v>
      </c>
      <c r="E12" s="66">
        <f>('Eksponering Barn'!E12*6+'Eksponering Voksen'!E12*58)/64</f>
        <v>0</v>
      </c>
      <c r="F12" s="66">
        <f>('Eksponering Barn'!F12*6+'Eksponering Voksen'!F12*58)/64</f>
        <v>0</v>
      </c>
      <c r="G12" s="66">
        <f>('Eksponering Barn'!G12*6+'Eksponering Voksen'!G12*58)/64</f>
        <v>0</v>
      </c>
      <c r="H12" s="66" t="str">
        <f>IF(Stoff!D10="i.r.","i.r",('Eksponering Barn'!H12*6+'Eksponering Voksen'!H12*58)/64)</f>
        <v>i.r</v>
      </c>
      <c r="I12" s="66" t="e">
        <f>('Eksponering Barn'!I12*6+'Eksponering Voksen'!I12*58)/64</f>
        <v>#VALUE!</v>
      </c>
      <c r="J12" s="66" t="str">
        <f>IF('Opptak i organismer'!F10="","",('Eksponering Barn'!J12*6+'Eksponering Voksen'!J12*58)/64)</f>
        <v/>
      </c>
      <c r="K12" s="66" t="e">
        <f>('Eksponering Barn'!K12*6+'Eksponering Voksen'!K12*58)/64</f>
        <v>#VALUE!</v>
      </c>
      <c r="L12" s="219" t="e">
        <f t="shared" si="1"/>
        <v>#VALUE!</v>
      </c>
      <c r="M12" s="66">
        <f>('Eksponering Barn'!M12*6+'Eksponering Voksen'!M12*58)/64</f>
        <v>0</v>
      </c>
      <c r="N12" s="66">
        <f>('Eksponering Barn'!N12*6+'Eksponering Voksen'!N12*58)/64</f>
        <v>0</v>
      </c>
      <c r="O12" s="66">
        <f>('Eksponering Barn'!O12*6+'Eksponering Voksen'!O12*58)/64</f>
        <v>0</v>
      </c>
      <c r="P12" s="66" t="str">
        <f>IF(Stoff!D10="i.r.","i.r",('Eksponering Barn'!P12*6+'Eksponering Voksen'!P12*58)/64)</f>
        <v>i.r</v>
      </c>
      <c r="Q12" s="66" t="e">
        <f>('Eksponering Barn'!Q12*6+'Eksponering Voksen'!Q12*58)/64</f>
        <v>#VALUE!</v>
      </c>
      <c r="R12" s="66" t="str">
        <f>IF('Opptak i organismer'!H10="","",('Eksponering Barn'!R12*6+'Eksponering Voksen'!R12*58)/64)</f>
        <v/>
      </c>
      <c r="S12" s="66" t="e">
        <f>('Eksponering Barn'!S12*6+'Eksponering Voksen'!S12*58)/64</f>
        <v>#VALUE!</v>
      </c>
      <c r="T12" s="57"/>
      <c r="U12" s="57"/>
      <c r="V12" s="57"/>
      <c r="W12" s="57"/>
      <c r="X12" s="57"/>
      <c r="Y12" s="57"/>
      <c r="Z12" s="57"/>
      <c r="AA12" s="57"/>
      <c r="AB12" s="57"/>
      <c r="AC12" s="57"/>
      <c r="AD12" s="57"/>
      <c r="AE12" s="57"/>
      <c r="AF12" s="57"/>
      <c r="AG12" s="57"/>
      <c r="AH12" s="57"/>
      <c r="AI12" s="57"/>
    </row>
    <row r="13" spans="1:35" x14ac:dyDescent="0.2">
      <c r="A13" s="64" t="str">
        <f>IF('1b. Kons. jord'!C13&gt;0,"x","")</f>
        <v/>
      </c>
      <c r="B13" s="229" t="str">
        <f>IF(Stoff!$B11=0,"-",Stoff!$B11)</f>
        <v>Nikkel</v>
      </c>
      <c r="C13" s="230" t="str">
        <f>IF(Stoff!L11&gt;0,Stoff!L11,"")</f>
        <v/>
      </c>
      <c r="D13" s="219" t="e">
        <f t="shared" si="0"/>
        <v>#VALUE!</v>
      </c>
      <c r="E13" s="66">
        <f>('Eksponering Barn'!E13*6+'Eksponering Voksen'!E13*58)/64</f>
        <v>0</v>
      </c>
      <c r="F13" s="66">
        <f>('Eksponering Barn'!F13*6+'Eksponering Voksen'!F13*58)/64</f>
        <v>0</v>
      </c>
      <c r="G13" s="66">
        <f>('Eksponering Barn'!G13*6+'Eksponering Voksen'!G13*58)/64</f>
        <v>0</v>
      </c>
      <c r="H13" s="66" t="str">
        <f>IF(Stoff!D11="i.r.","i.r",('Eksponering Barn'!H13*6+'Eksponering Voksen'!H13*58)/64)</f>
        <v>i.r</v>
      </c>
      <c r="I13" s="66" t="e">
        <f>('Eksponering Barn'!I13*6+'Eksponering Voksen'!I13*58)/64</f>
        <v>#VALUE!</v>
      </c>
      <c r="J13" s="66" t="str">
        <f>IF('Opptak i organismer'!F11="","",('Eksponering Barn'!J13*6+'Eksponering Voksen'!J13*58)/64)</f>
        <v/>
      </c>
      <c r="K13" s="66" t="e">
        <f>('Eksponering Barn'!K13*6+'Eksponering Voksen'!K13*58)/64</f>
        <v>#VALUE!</v>
      </c>
      <c r="L13" s="219" t="e">
        <f t="shared" si="1"/>
        <v>#VALUE!</v>
      </c>
      <c r="M13" s="66">
        <f>('Eksponering Barn'!M13*6+'Eksponering Voksen'!M13*58)/64</f>
        <v>0</v>
      </c>
      <c r="N13" s="66">
        <f>('Eksponering Barn'!N13*6+'Eksponering Voksen'!N13*58)/64</f>
        <v>0</v>
      </c>
      <c r="O13" s="66">
        <f>('Eksponering Barn'!O13*6+'Eksponering Voksen'!O13*58)/64</f>
        <v>0</v>
      </c>
      <c r="P13" s="66" t="str">
        <f>IF(Stoff!D11="i.r.","i.r",('Eksponering Barn'!P13*6+'Eksponering Voksen'!P13*58)/64)</f>
        <v>i.r</v>
      </c>
      <c r="Q13" s="66" t="e">
        <f>('Eksponering Barn'!Q13*6+'Eksponering Voksen'!Q13*58)/64</f>
        <v>#VALUE!</v>
      </c>
      <c r="R13" s="66" t="str">
        <f>IF('Opptak i organismer'!H11="","",('Eksponering Barn'!R13*6+'Eksponering Voksen'!R13*58)/64)</f>
        <v/>
      </c>
      <c r="S13" s="66" t="e">
        <f>('Eksponering Barn'!S13*6+'Eksponering Voksen'!S13*58)/64</f>
        <v>#VALUE!</v>
      </c>
      <c r="T13" s="57"/>
      <c r="U13" s="57"/>
      <c r="V13" s="57"/>
      <c r="W13" s="57"/>
      <c r="X13" s="57"/>
      <c r="Y13" s="57"/>
      <c r="Z13" s="57"/>
      <c r="AA13" s="57"/>
      <c r="AB13" s="57"/>
      <c r="AC13" s="57"/>
      <c r="AD13" s="57"/>
      <c r="AE13" s="57"/>
      <c r="AF13" s="57"/>
      <c r="AG13" s="57"/>
      <c r="AH13" s="57"/>
      <c r="AI13" s="57"/>
    </row>
    <row r="14" spans="1:35" x14ac:dyDescent="0.2">
      <c r="A14" s="64" t="str">
        <f>IF('1b. Kons. jord'!C14&gt;0,"x","")</f>
        <v/>
      </c>
      <c r="B14" s="229" t="str">
        <f>IF(Stoff!$B12=0,"-",Stoff!$B12)</f>
        <v>Cyanid fri</v>
      </c>
      <c r="C14" s="230" t="str">
        <f>IF(Stoff!L12&gt;0,Stoff!L12,"")</f>
        <v/>
      </c>
      <c r="D14" s="219" t="e">
        <f t="shared" si="0"/>
        <v>#VALUE!</v>
      </c>
      <c r="E14" s="66">
        <f>('Eksponering Barn'!E14*6+'Eksponering Voksen'!E14*58)/64</f>
        <v>0</v>
      </c>
      <c r="F14" s="66">
        <f>('Eksponering Barn'!F14*6+'Eksponering Voksen'!F14*58)/64</f>
        <v>0</v>
      </c>
      <c r="G14" s="66">
        <f>('Eksponering Barn'!G14*6+'Eksponering Voksen'!G14*58)/64</f>
        <v>0</v>
      </c>
      <c r="H14" s="66" t="e">
        <f>IF(Stoff!D12="i.r.","i.r",('Eksponering Barn'!H14*6+'Eksponering Voksen'!H14*58)/64)</f>
        <v>#VALUE!</v>
      </c>
      <c r="I14" s="66" t="e">
        <f>('Eksponering Barn'!I14*6+'Eksponering Voksen'!I14*58)/64</f>
        <v>#VALUE!</v>
      </c>
      <c r="J14" s="66" t="str">
        <f>IF('Opptak i organismer'!F12="","",('Eksponering Barn'!J14*6+'Eksponering Voksen'!J14*58)/64)</f>
        <v/>
      </c>
      <c r="K14" s="66" t="e">
        <f>('Eksponering Barn'!K14*6+'Eksponering Voksen'!K14*58)/64</f>
        <v>#VALUE!</v>
      </c>
      <c r="L14" s="219" t="e">
        <f t="shared" si="1"/>
        <v>#VALUE!</v>
      </c>
      <c r="M14" s="66">
        <f>('Eksponering Barn'!M14*6+'Eksponering Voksen'!M14*58)/64</f>
        <v>0</v>
      </c>
      <c r="N14" s="66">
        <f>('Eksponering Barn'!N14*6+'Eksponering Voksen'!N14*58)/64</f>
        <v>0</v>
      </c>
      <c r="O14" s="66">
        <f>('Eksponering Barn'!O14*6+'Eksponering Voksen'!O14*58)/64</f>
        <v>0</v>
      </c>
      <c r="P14" s="66" t="e">
        <f>IF(Stoff!D12="i.r.","i.r",('Eksponering Barn'!P14*6+'Eksponering Voksen'!P14*58)/64)</f>
        <v>#VALUE!</v>
      </c>
      <c r="Q14" s="66" t="e">
        <f>('Eksponering Barn'!Q14*6+'Eksponering Voksen'!Q14*58)/64</f>
        <v>#VALUE!</v>
      </c>
      <c r="R14" s="66" t="str">
        <f>IF('Opptak i organismer'!H12="","",('Eksponering Barn'!R14*6+'Eksponering Voksen'!R14*58)/64)</f>
        <v/>
      </c>
      <c r="S14" s="66" t="e">
        <f>('Eksponering Barn'!S14*6+'Eksponering Voksen'!S14*58)/64</f>
        <v>#VALUE!</v>
      </c>
      <c r="T14" s="57"/>
      <c r="U14" s="57"/>
      <c r="V14" s="57"/>
      <c r="W14" s="57"/>
      <c r="X14" s="57"/>
      <c r="Y14" s="57"/>
      <c r="Z14" s="57"/>
      <c r="AA14" s="57"/>
      <c r="AB14" s="57"/>
      <c r="AC14" s="57"/>
      <c r="AD14" s="57"/>
      <c r="AE14" s="57"/>
      <c r="AF14" s="57"/>
      <c r="AG14" s="57"/>
      <c r="AH14" s="57"/>
      <c r="AI14" s="57"/>
    </row>
    <row r="15" spans="1:35" x14ac:dyDescent="0.2">
      <c r="A15" s="64" t="str">
        <f>IF('1b. Kons. jord'!C15&gt;0,"x","")</f>
        <v/>
      </c>
      <c r="B15" s="229" t="str">
        <f>IF(Stoff!$B13=0,"-",Stoff!$B13)</f>
        <v>PCB CAS1336-36-3</v>
      </c>
      <c r="C15" s="230">
        <f>IF(Stoff!L13&gt;0,Stoff!L13,"")</f>
        <v>1.3E-6</v>
      </c>
      <c r="D15" s="219" t="e">
        <f t="shared" si="0"/>
        <v>#VALUE!</v>
      </c>
      <c r="E15" s="66">
        <f>('Eksponering Barn'!E15*6+'Eksponering Voksen'!E15*58)/64</f>
        <v>0</v>
      </c>
      <c r="F15" s="66">
        <f>('Eksponering Barn'!F15*6+'Eksponering Voksen'!F15*58)/64</f>
        <v>0</v>
      </c>
      <c r="G15" s="66">
        <f>('Eksponering Barn'!G15*6+'Eksponering Voksen'!G15*58)/64</f>
        <v>0</v>
      </c>
      <c r="H15" s="66" t="e">
        <f>IF(Stoff!D13="i.r.","i.r",('Eksponering Barn'!H15*6+'Eksponering Voksen'!H15*58)/64)</f>
        <v>#VALUE!</v>
      </c>
      <c r="I15" s="66" t="e">
        <f>('Eksponering Barn'!I15*6+'Eksponering Voksen'!I15*58)/64</f>
        <v>#VALUE!</v>
      </c>
      <c r="J15" s="66" t="str">
        <f>IF('Opptak i organismer'!F13="","",('Eksponering Barn'!J15*6+'Eksponering Voksen'!J15*58)/64)</f>
        <v/>
      </c>
      <c r="K15" s="66" t="e">
        <f>('Eksponering Barn'!K15*6+'Eksponering Voksen'!K15*58)/64</f>
        <v>#VALUE!</v>
      </c>
      <c r="L15" s="219" t="e">
        <f t="shared" si="1"/>
        <v>#VALUE!</v>
      </c>
      <c r="M15" s="66">
        <f>('Eksponering Barn'!M15*6+'Eksponering Voksen'!M15*58)/64</f>
        <v>0</v>
      </c>
      <c r="N15" s="66">
        <f>('Eksponering Barn'!N15*6+'Eksponering Voksen'!N15*58)/64</f>
        <v>0</v>
      </c>
      <c r="O15" s="66">
        <f>('Eksponering Barn'!O15*6+'Eksponering Voksen'!O15*58)/64</f>
        <v>0</v>
      </c>
      <c r="P15" s="66" t="e">
        <f>IF(Stoff!D13="i.r.","i.r",('Eksponering Barn'!P15*6+'Eksponering Voksen'!P15*58)/64)</f>
        <v>#VALUE!</v>
      </c>
      <c r="Q15" s="66" t="e">
        <f>('Eksponering Barn'!Q15*6+'Eksponering Voksen'!Q15*58)/64</f>
        <v>#VALUE!</v>
      </c>
      <c r="R15" s="66" t="str">
        <f>IF('Opptak i organismer'!H13="","",('Eksponering Barn'!R15*6+'Eksponering Voksen'!R15*58)/64)</f>
        <v/>
      </c>
      <c r="S15" s="66" t="e">
        <f>('Eksponering Barn'!S15*6+'Eksponering Voksen'!S15*58)/64</f>
        <v>#VALUE!</v>
      </c>
      <c r="T15" s="57"/>
      <c r="U15" s="57"/>
      <c r="V15" s="57"/>
      <c r="W15" s="57"/>
      <c r="X15" s="57"/>
      <c r="Y15" s="57"/>
      <c r="Z15" s="57"/>
      <c r="AA15" s="57"/>
      <c r="AB15" s="57"/>
      <c r="AC15" s="57"/>
      <c r="AD15" s="57"/>
      <c r="AE15" s="57"/>
      <c r="AF15" s="57"/>
      <c r="AG15" s="57"/>
      <c r="AH15" s="57"/>
      <c r="AI15" s="57"/>
    </row>
    <row r="16" spans="1:35" x14ac:dyDescent="0.2">
      <c r="A16" s="64" t="str">
        <f>IF('1b. Kons. jord'!C16&gt;0,"x","")</f>
        <v/>
      </c>
      <c r="B16" s="229" t="str">
        <f>IF(Stoff!$B14=0,"-",Stoff!$B14)</f>
        <v>Lindan</v>
      </c>
      <c r="C16" s="230">
        <f>IF(Stoff!L14&gt;0,Stoff!L14,"")</f>
        <v>7.5000000000000002E-6</v>
      </c>
      <c r="D16" s="219" t="e">
        <f t="shared" si="0"/>
        <v>#VALUE!</v>
      </c>
      <c r="E16" s="66">
        <f>('Eksponering Barn'!E16*6+'Eksponering Voksen'!E16*58)/64</f>
        <v>0</v>
      </c>
      <c r="F16" s="66">
        <f>('Eksponering Barn'!F16*6+'Eksponering Voksen'!F16*58)/64</f>
        <v>0</v>
      </c>
      <c r="G16" s="66">
        <f>('Eksponering Barn'!G16*6+'Eksponering Voksen'!G16*58)/64</f>
        <v>0</v>
      </c>
      <c r="H16" s="66" t="e">
        <f>IF(Stoff!D14="i.r.","i.r",('Eksponering Barn'!H16*6+'Eksponering Voksen'!H16*58)/64)</f>
        <v>#VALUE!</v>
      </c>
      <c r="I16" s="66" t="e">
        <f>('Eksponering Barn'!I16*6+'Eksponering Voksen'!I16*58)/64</f>
        <v>#VALUE!</v>
      </c>
      <c r="J16" s="66" t="str">
        <f>IF('Opptak i organismer'!F14="","",('Eksponering Barn'!J16*6+'Eksponering Voksen'!J16*58)/64)</f>
        <v/>
      </c>
      <c r="K16" s="66" t="e">
        <f>('Eksponering Barn'!K16*6+'Eksponering Voksen'!K16*58)/64</f>
        <v>#VALUE!</v>
      </c>
      <c r="L16" s="219" t="e">
        <f t="shared" si="1"/>
        <v>#VALUE!</v>
      </c>
      <c r="M16" s="66">
        <f>('Eksponering Barn'!M16*6+'Eksponering Voksen'!M16*58)/64</f>
        <v>0</v>
      </c>
      <c r="N16" s="66">
        <f>('Eksponering Barn'!N16*6+'Eksponering Voksen'!N16*58)/64</f>
        <v>0</v>
      </c>
      <c r="O16" s="66">
        <f>('Eksponering Barn'!O16*6+'Eksponering Voksen'!O16*58)/64</f>
        <v>0</v>
      </c>
      <c r="P16" s="66" t="e">
        <f>IF(Stoff!D14="i.r.","i.r",('Eksponering Barn'!P16*6+'Eksponering Voksen'!P16*58)/64)</f>
        <v>#VALUE!</v>
      </c>
      <c r="Q16" s="66" t="e">
        <f>('Eksponering Barn'!Q16*6+'Eksponering Voksen'!Q16*58)/64</f>
        <v>#VALUE!</v>
      </c>
      <c r="R16" s="66" t="str">
        <f>IF('Opptak i organismer'!H14="","",('Eksponering Barn'!R16*6+'Eksponering Voksen'!R16*58)/64)</f>
        <v/>
      </c>
      <c r="S16" s="66" t="e">
        <f>('Eksponering Barn'!S16*6+'Eksponering Voksen'!S16*58)/64</f>
        <v>#VALUE!</v>
      </c>
      <c r="T16" s="57"/>
      <c r="U16" s="57"/>
      <c r="V16" s="57"/>
      <c r="W16" s="57"/>
      <c r="X16" s="57"/>
      <c r="Y16" s="57"/>
      <c r="Z16" s="57"/>
      <c r="AA16" s="57"/>
      <c r="AB16" s="57"/>
      <c r="AC16" s="57"/>
      <c r="AD16" s="57"/>
      <c r="AE16" s="57"/>
      <c r="AF16" s="57"/>
      <c r="AG16" s="57"/>
      <c r="AH16" s="57"/>
      <c r="AI16" s="57"/>
    </row>
    <row r="17" spans="1:35" x14ac:dyDescent="0.2">
      <c r="A17" s="64" t="str">
        <f>IF('1b. Kons. jord'!C17&gt;0,"x","")</f>
        <v/>
      </c>
      <c r="B17" s="229" t="str">
        <f>IF(Stoff!$B15=0,"-",Stoff!$B15)</f>
        <v>DDT</v>
      </c>
      <c r="C17" s="230">
        <f>IF(Stoff!L15&gt;0,Stoff!L15,"")</f>
        <v>2.9E-5</v>
      </c>
      <c r="D17" s="219" t="e">
        <f t="shared" si="0"/>
        <v>#VALUE!</v>
      </c>
      <c r="E17" s="66">
        <f>('Eksponering Barn'!E17*6+'Eksponering Voksen'!E17*58)/64</f>
        <v>0</v>
      </c>
      <c r="F17" s="66">
        <f>('Eksponering Barn'!F17*6+'Eksponering Voksen'!F17*58)/64</f>
        <v>0</v>
      </c>
      <c r="G17" s="66">
        <f>('Eksponering Barn'!G17*6+'Eksponering Voksen'!G17*58)/64</f>
        <v>0</v>
      </c>
      <c r="H17" s="66" t="e">
        <f>IF(Stoff!D15="i.r.","i.r",('Eksponering Barn'!H17*6+'Eksponering Voksen'!H17*58)/64)</f>
        <v>#VALUE!</v>
      </c>
      <c r="I17" s="66" t="e">
        <f>('Eksponering Barn'!I17*6+'Eksponering Voksen'!I17*58)/64</f>
        <v>#VALUE!</v>
      </c>
      <c r="J17" s="66" t="str">
        <f>IF('Opptak i organismer'!F15="","",('Eksponering Barn'!J17*6+'Eksponering Voksen'!J17*58)/64)</f>
        <v/>
      </c>
      <c r="K17" s="66" t="e">
        <f>('Eksponering Barn'!K17*6+'Eksponering Voksen'!K17*58)/64</f>
        <v>#VALUE!</v>
      </c>
      <c r="L17" s="219" t="e">
        <f t="shared" si="1"/>
        <v>#VALUE!</v>
      </c>
      <c r="M17" s="66">
        <f>('Eksponering Barn'!M17*6+'Eksponering Voksen'!M17*58)/64</f>
        <v>0</v>
      </c>
      <c r="N17" s="66">
        <f>('Eksponering Barn'!N17*6+'Eksponering Voksen'!N17*58)/64</f>
        <v>0</v>
      </c>
      <c r="O17" s="66">
        <f>('Eksponering Barn'!O17*6+'Eksponering Voksen'!O17*58)/64</f>
        <v>0</v>
      </c>
      <c r="P17" s="66" t="e">
        <f>IF(Stoff!D15="i.r.","i.r",('Eksponering Barn'!P17*6+'Eksponering Voksen'!P17*58)/64)</f>
        <v>#VALUE!</v>
      </c>
      <c r="Q17" s="66" t="e">
        <f>('Eksponering Barn'!Q17*6+'Eksponering Voksen'!Q17*58)/64</f>
        <v>#VALUE!</v>
      </c>
      <c r="R17" s="66" t="str">
        <f>IF('Opptak i organismer'!H15="","",('Eksponering Barn'!R17*6+'Eksponering Voksen'!R17*58)/64)</f>
        <v/>
      </c>
      <c r="S17" s="66" t="e">
        <f>('Eksponering Barn'!S17*6+'Eksponering Voksen'!S17*58)/64</f>
        <v>#VALUE!</v>
      </c>
      <c r="T17" s="57"/>
      <c r="U17" s="57"/>
      <c r="V17" s="57"/>
      <c r="W17" s="57"/>
      <c r="X17" s="57"/>
      <c r="Y17" s="57"/>
      <c r="Z17" s="57"/>
      <c r="AA17" s="57"/>
      <c r="AB17" s="57"/>
      <c r="AC17" s="57"/>
      <c r="AD17" s="57"/>
      <c r="AE17" s="57"/>
      <c r="AF17" s="57"/>
      <c r="AG17" s="57"/>
      <c r="AH17" s="57"/>
      <c r="AI17" s="57"/>
    </row>
    <row r="18" spans="1:35" x14ac:dyDescent="0.2">
      <c r="A18" s="64" t="str">
        <f>IF('1b. Kons. jord'!C18&gt;0,"x","")</f>
        <v/>
      </c>
      <c r="B18" s="229" t="str">
        <f>IF(Stoff!$B16=0,"-",Stoff!$B16)</f>
        <v>Monoklorbensen</v>
      </c>
      <c r="C18" s="230" t="str">
        <f>IF(Stoff!L16&gt;0,Stoff!L16,"")</f>
        <v/>
      </c>
      <c r="D18" s="219" t="e">
        <f t="shared" si="0"/>
        <v>#VALUE!</v>
      </c>
      <c r="E18" s="66">
        <f>('Eksponering Barn'!E18*6+'Eksponering Voksen'!E18*58)/64</f>
        <v>0</v>
      </c>
      <c r="F18" s="66">
        <f>('Eksponering Barn'!F18*6+'Eksponering Voksen'!F18*58)/64</f>
        <v>0</v>
      </c>
      <c r="G18" s="66">
        <f>('Eksponering Barn'!G18*6+'Eksponering Voksen'!G18*58)/64</f>
        <v>0</v>
      </c>
      <c r="H18" s="66" t="e">
        <f>IF(Stoff!D16="i.r.","i.r",('Eksponering Barn'!H18*6+'Eksponering Voksen'!H18*58)/64)</f>
        <v>#VALUE!</v>
      </c>
      <c r="I18" s="66" t="e">
        <f>('Eksponering Barn'!I18*6+'Eksponering Voksen'!I18*58)/64</f>
        <v>#VALUE!</v>
      </c>
      <c r="J18" s="66" t="str">
        <f>IF('Opptak i organismer'!F16="","",('Eksponering Barn'!J18*6+'Eksponering Voksen'!J18*58)/64)</f>
        <v/>
      </c>
      <c r="K18" s="66" t="e">
        <f>('Eksponering Barn'!K18*6+'Eksponering Voksen'!K18*58)/64</f>
        <v>#VALUE!</v>
      </c>
      <c r="L18" s="219" t="e">
        <f t="shared" si="1"/>
        <v>#VALUE!</v>
      </c>
      <c r="M18" s="66">
        <f>('Eksponering Barn'!M18*6+'Eksponering Voksen'!M18*58)/64</f>
        <v>0</v>
      </c>
      <c r="N18" s="66">
        <f>('Eksponering Barn'!N18*6+'Eksponering Voksen'!N18*58)/64</f>
        <v>0</v>
      </c>
      <c r="O18" s="66">
        <f>('Eksponering Barn'!O18*6+'Eksponering Voksen'!O18*58)/64</f>
        <v>0</v>
      </c>
      <c r="P18" s="66" t="e">
        <f>IF(Stoff!D16="i.r.","i.r",('Eksponering Barn'!P18*6+'Eksponering Voksen'!P18*58)/64)</f>
        <v>#VALUE!</v>
      </c>
      <c r="Q18" s="66" t="e">
        <f>('Eksponering Barn'!Q18*6+'Eksponering Voksen'!Q18*58)/64</f>
        <v>#VALUE!</v>
      </c>
      <c r="R18" s="66" t="str">
        <f>IF('Opptak i organismer'!H16="","",('Eksponering Barn'!R18*6+'Eksponering Voksen'!R18*58)/64)</f>
        <v/>
      </c>
      <c r="S18" s="66" t="e">
        <f>('Eksponering Barn'!S18*6+'Eksponering Voksen'!S18*58)/64</f>
        <v>#VALUE!</v>
      </c>
      <c r="T18" s="57"/>
      <c r="U18" s="57"/>
      <c r="V18" s="57"/>
      <c r="W18" s="57"/>
      <c r="X18" s="57"/>
      <c r="Y18" s="57"/>
      <c r="Z18" s="57"/>
      <c r="AA18" s="57"/>
      <c r="AB18" s="57"/>
      <c r="AC18" s="57"/>
      <c r="AD18" s="57"/>
      <c r="AE18" s="57"/>
      <c r="AF18" s="57"/>
      <c r="AG18" s="57"/>
      <c r="AH18" s="57"/>
      <c r="AI18" s="57"/>
    </row>
    <row r="19" spans="1:35" x14ac:dyDescent="0.2">
      <c r="A19" s="64" t="str">
        <f>IF('1b. Kons. jord'!C19&gt;0,"x","")</f>
        <v/>
      </c>
      <c r="B19" s="229" t="str">
        <f>IF(Stoff!$B17=0,"-",Stoff!$B17)</f>
        <v>1,2-diklorbensen</v>
      </c>
      <c r="C19" s="230" t="str">
        <f>IF(Stoff!L17&gt;0,Stoff!L17,"")</f>
        <v/>
      </c>
      <c r="D19" s="219" t="e">
        <f t="shared" si="0"/>
        <v>#VALUE!</v>
      </c>
      <c r="E19" s="66">
        <f>('Eksponering Barn'!E19*6+'Eksponering Voksen'!E19*58)/64</f>
        <v>0</v>
      </c>
      <c r="F19" s="66">
        <f>('Eksponering Barn'!F19*6+'Eksponering Voksen'!F19*58)/64</f>
        <v>0</v>
      </c>
      <c r="G19" s="66">
        <f>('Eksponering Barn'!G19*6+'Eksponering Voksen'!G19*58)/64</f>
        <v>0</v>
      </c>
      <c r="H19" s="66" t="e">
        <f>IF(Stoff!D17="i.r.","i.r",('Eksponering Barn'!H19*6+'Eksponering Voksen'!H19*58)/64)</f>
        <v>#VALUE!</v>
      </c>
      <c r="I19" s="66" t="e">
        <f>('Eksponering Barn'!I19*6+'Eksponering Voksen'!I19*58)/64</f>
        <v>#VALUE!</v>
      </c>
      <c r="J19" s="66" t="str">
        <f>IF('Opptak i organismer'!F17="","",('Eksponering Barn'!J19*6+'Eksponering Voksen'!J19*58)/64)</f>
        <v/>
      </c>
      <c r="K19" s="66" t="e">
        <f>('Eksponering Barn'!K19*6+'Eksponering Voksen'!K19*58)/64</f>
        <v>#VALUE!</v>
      </c>
      <c r="L19" s="219" t="e">
        <f t="shared" si="1"/>
        <v>#VALUE!</v>
      </c>
      <c r="M19" s="66">
        <f>('Eksponering Barn'!M19*6+'Eksponering Voksen'!M19*58)/64</f>
        <v>0</v>
      </c>
      <c r="N19" s="66">
        <f>('Eksponering Barn'!N19*6+'Eksponering Voksen'!N19*58)/64</f>
        <v>0</v>
      </c>
      <c r="O19" s="66">
        <f>('Eksponering Barn'!O19*6+'Eksponering Voksen'!O19*58)/64</f>
        <v>0</v>
      </c>
      <c r="P19" s="66" t="e">
        <f>IF(Stoff!D17="i.r.","i.r",('Eksponering Barn'!P19*6+'Eksponering Voksen'!P19*58)/64)</f>
        <v>#VALUE!</v>
      </c>
      <c r="Q19" s="66" t="e">
        <f>('Eksponering Barn'!Q19*6+'Eksponering Voksen'!Q19*58)/64</f>
        <v>#VALUE!</v>
      </c>
      <c r="R19" s="66" t="str">
        <f>IF('Opptak i organismer'!H17="","",('Eksponering Barn'!R19*6+'Eksponering Voksen'!R19*58)/64)</f>
        <v/>
      </c>
      <c r="S19" s="66" t="e">
        <f>('Eksponering Barn'!S19*6+'Eksponering Voksen'!S19*58)/64</f>
        <v>#VALUE!</v>
      </c>
      <c r="T19" s="57"/>
      <c r="U19" s="57"/>
      <c r="V19" s="57"/>
      <c r="W19" s="57"/>
      <c r="X19" s="57"/>
      <c r="Y19" s="57"/>
      <c r="Z19" s="57"/>
      <c r="AA19" s="57"/>
      <c r="AB19" s="57"/>
      <c r="AC19" s="57"/>
      <c r="AD19" s="57"/>
      <c r="AE19" s="57"/>
      <c r="AF19" s="57"/>
      <c r="AG19" s="57"/>
      <c r="AH19" s="57"/>
      <c r="AI19" s="57"/>
    </row>
    <row r="20" spans="1:35" x14ac:dyDescent="0.2">
      <c r="A20" s="64" t="str">
        <f>IF('1b. Kons. jord'!C20&gt;0,"x","")</f>
        <v/>
      </c>
      <c r="B20" s="229" t="str">
        <f>IF(Stoff!$B18=0,"-",Stoff!$B18)</f>
        <v>1,4-diklorbensen</v>
      </c>
      <c r="C20" s="230">
        <f>IF(Stoff!L18&gt;0,Stoff!L18,"")</f>
        <v>4.0000000000000002E-4</v>
      </c>
      <c r="D20" s="219" t="e">
        <f t="shared" si="0"/>
        <v>#VALUE!</v>
      </c>
      <c r="E20" s="66">
        <f>('Eksponering Barn'!E20*6+'Eksponering Voksen'!E20*58)/64</f>
        <v>0</v>
      </c>
      <c r="F20" s="66">
        <f>('Eksponering Barn'!F20*6+'Eksponering Voksen'!F20*58)/64</f>
        <v>0</v>
      </c>
      <c r="G20" s="66">
        <f>('Eksponering Barn'!G20*6+'Eksponering Voksen'!G20*58)/64</f>
        <v>0</v>
      </c>
      <c r="H20" s="66" t="e">
        <f>IF(Stoff!D18="i.r.","i.r",('Eksponering Barn'!H20*6+'Eksponering Voksen'!H20*58)/64)</f>
        <v>#VALUE!</v>
      </c>
      <c r="I20" s="66" t="e">
        <f>('Eksponering Barn'!I20*6+'Eksponering Voksen'!I20*58)/64</f>
        <v>#VALUE!</v>
      </c>
      <c r="J20" s="66" t="str">
        <f>IF('Opptak i organismer'!F18="","",('Eksponering Barn'!J20*6+'Eksponering Voksen'!J20*58)/64)</f>
        <v/>
      </c>
      <c r="K20" s="66" t="e">
        <f>('Eksponering Barn'!K20*6+'Eksponering Voksen'!K20*58)/64</f>
        <v>#VALUE!</v>
      </c>
      <c r="L20" s="219" t="e">
        <f t="shared" si="1"/>
        <v>#VALUE!</v>
      </c>
      <c r="M20" s="66">
        <f>('Eksponering Barn'!M20*6+'Eksponering Voksen'!M20*58)/64</f>
        <v>0</v>
      </c>
      <c r="N20" s="66">
        <f>('Eksponering Barn'!N20*6+'Eksponering Voksen'!N20*58)/64</f>
        <v>0</v>
      </c>
      <c r="O20" s="66">
        <f>('Eksponering Barn'!O20*6+'Eksponering Voksen'!O20*58)/64</f>
        <v>0</v>
      </c>
      <c r="P20" s="66" t="e">
        <f>IF(Stoff!D18="i.r.","i.r",('Eksponering Barn'!P20*6+'Eksponering Voksen'!P20*58)/64)</f>
        <v>#VALUE!</v>
      </c>
      <c r="Q20" s="66" t="e">
        <f>('Eksponering Barn'!Q20*6+'Eksponering Voksen'!Q20*58)/64</f>
        <v>#VALUE!</v>
      </c>
      <c r="R20" s="66" t="str">
        <f>IF('Opptak i organismer'!H18="","",('Eksponering Barn'!R20*6+'Eksponering Voksen'!R20*58)/64)</f>
        <v/>
      </c>
      <c r="S20" s="66" t="e">
        <f>('Eksponering Barn'!S20*6+'Eksponering Voksen'!S20*58)/64</f>
        <v>#VALUE!</v>
      </c>
      <c r="T20" s="57"/>
      <c r="U20" s="57"/>
      <c r="V20" s="57"/>
      <c r="W20" s="57"/>
      <c r="X20" s="57"/>
      <c r="Y20" s="57"/>
      <c r="Z20" s="57"/>
      <c r="AA20" s="57"/>
      <c r="AB20" s="57"/>
      <c r="AC20" s="57"/>
      <c r="AD20" s="57"/>
      <c r="AE20" s="57"/>
      <c r="AF20" s="57"/>
      <c r="AG20" s="57"/>
      <c r="AH20" s="57"/>
      <c r="AI20" s="57"/>
    </row>
    <row r="21" spans="1:35" x14ac:dyDescent="0.2">
      <c r="A21" s="64" t="str">
        <f>IF('1b. Kons. jord'!C21&gt;0,"x","")</f>
        <v/>
      </c>
      <c r="B21" s="229" t="str">
        <f>IF(Stoff!$B19=0,"-",Stoff!$B19)</f>
        <v>1,2,4-triklorbensen</v>
      </c>
      <c r="C21" s="230" t="str">
        <f>IF(Stoff!L19&gt;0,Stoff!L19,"")</f>
        <v/>
      </c>
      <c r="D21" s="219" t="e">
        <f t="shared" si="0"/>
        <v>#VALUE!</v>
      </c>
      <c r="E21" s="66">
        <f>('Eksponering Barn'!E21*6+'Eksponering Voksen'!E21*58)/64</f>
        <v>0</v>
      </c>
      <c r="F21" s="66">
        <f>('Eksponering Barn'!F21*6+'Eksponering Voksen'!F21*58)/64</f>
        <v>0</v>
      </c>
      <c r="G21" s="66">
        <f>('Eksponering Barn'!G21*6+'Eksponering Voksen'!G21*58)/64</f>
        <v>0</v>
      </c>
      <c r="H21" s="66" t="e">
        <f>IF(Stoff!D19="i.r.","i.r",('Eksponering Barn'!H21*6+'Eksponering Voksen'!H21*58)/64)</f>
        <v>#VALUE!</v>
      </c>
      <c r="I21" s="66" t="e">
        <f>('Eksponering Barn'!I21*6+'Eksponering Voksen'!I21*58)/64</f>
        <v>#VALUE!</v>
      </c>
      <c r="J21" s="66" t="str">
        <f>IF('Opptak i organismer'!F19="","",('Eksponering Barn'!J21*6+'Eksponering Voksen'!J21*58)/64)</f>
        <v/>
      </c>
      <c r="K21" s="66" t="e">
        <f>('Eksponering Barn'!K21*6+'Eksponering Voksen'!K21*58)/64</f>
        <v>#VALUE!</v>
      </c>
      <c r="L21" s="219" t="e">
        <f t="shared" si="1"/>
        <v>#VALUE!</v>
      </c>
      <c r="M21" s="66">
        <f>('Eksponering Barn'!M21*6+'Eksponering Voksen'!M21*58)/64</f>
        <v>0</v>
      </c>
      <c r="N21" s="66">
        <f>('Eksponering Barn'!N21*6+'Eksponering Voksen'!N21*58)/64</f>
        <v>0</v>
      </c>
      <c r="O21" s="66">
        <f>('Eksponering Barn'!O21*6+'Eksponering Voksen'!O21*58)/64</f>
        <v>0</v>
      </c>
      <c r="P21" s="66" t="e">
        <f>IF(Stoff!D19="i.r.","i.r",('Eksponering Barn'!P21*6+'Eksponering Voksen'!P21*58)/64)</f>
        <v>#VALUE!</v>
      </c>
      <c r="Q21" s="66" t="e">
        <f>('Eksponering Barn'!Q21*6+'Eksponering Voksen'!Q21*58)/64</f>
        <v>#VALUE!</v>
      </c>
      <c r="R21" s="66" t="str">
        <f>IF('Opptak i organismer'!H19="","",('Eksponering Barn'!R21*6+'Eksponering Voksen'!R21*58)/64)</f>
        <v/>
      </c>
      <c r="S21" s="66" t="e">
        <f>('Eksponering Barn'!S21*6+'Eksponering Voksen'!S21*58)/64</f>
        <v>#VALUE!</v>
      </c>
      <c r="T21" s="57"/>
      <c r="U21" s="57"/>
      <c r="V21" s="57"/>
      <c r="W21" s="57"/>
      <c r="X21" s="57"/>
      <c r="Y21" s="57"/>
      <c r="Z21" s="57"/>
      <c r="AA21" s="57"/>
      <c r="AB21" s="57"/>
      <c r="AC21" s="57"/>
      <c r="AD21" s="57"/>
      <c r="AE21" s="57"/>
      <c r="AF21" s="57"/>
      <c r="AG21" s="57"/>
      <c r="AH21" s="57"/>
      <c r="AI21" s="57"/>
    </row>
    <row r="22" spans="1:35" x14ac:dyDescent="0.2">
      <c r="A22" s="64" t="str">
        <f>IF('1b. Kons. jord'!C22&gt;0,"x","")</f>
        <v/>
      </c>
      <c r="B22" s="229" t="str">
        <f>IF(Stoff!$B20=0,"-",Stoff!$B20)</f>
        <v>1,2,3-triklorbensen</v>
      </c>
      <c r="C22" s="230" t="str">
        <f>IF(Stoff!L20&gt;0,Stoff!L20,"")</f>
        <v/>
      </c>
      <c r="D22" s="219" t="e">
        <f t="shared" si="0"/>
        <v>#VALUE!</v>
      </c>
      <c r="E22" s="66">
        <f>('Eksponering Barn'!E22*6+'Eksponering Voksen'!E22*58)/64</f>
        <v>0</v>
      </c>
      <c r="F22" s="66">
        <f>('Eksponering Barn'!F22*6+'Eksponering Voksen'!F22*58)/64</f>
        <v>0</v>
      </c>
      <c r="G22" s="66">
        <f>('Eksponering Barn'!G22*6+'Eksponering Voksen'!G22*58)/64</f>
        <v>0</v>
      </c>
      <c r="H22" s="66" t="e">
        <f>IF(Stoff!D20="i.r.","i.r",('Eksponering Barn'!H22*6+'Eksponering Voksen'!H22*58)/64)</f>
        <v>#VALUE!</v>
      </c>
      <c r="I22" s="66" t="e">
        <f>('Eksponering Barn'!I22*6+'Eksponering Voksen'!I22*58)/64</f>
        <v>#VALUE!</v>
      </c>
      <c r="J22" s="66" t="str">
        <f>IF('Opptak i organismer'!F20="","",('Eksponering Barn'!J22*6+'Eksponering Voksen'!J22*58)/64)</f>
        <v/>
      </c>
      <c r="K22" s="66" t="e">
        <f>('Eksponering Barn'!K22*6+'Eksponering Voksen'!K22*58)/64</f>
        <v>#VALUE!</v>
      </c>
      <c r="L22" s="219" t="e">
        <f t="shared" si="1"/>
        <v>#VALUE!</v>
      </c>
      <c r="M22" s="66">
        <f>('Eksponering Barn'!M22*6+'Eksponering Voksen'!M22*58)/64</f>
        <v>0</v>
      </c>
      <c r="N22" s="66">
        <f>('Eksponering Barn'!N22*6+'Eksponering Voksen'!N22*58)/64</f>
        <v>0</v>
      </c>
      <c r="O22" s="66">
        <f>('Eksponering Barn'!O22*6+'Eksponering Voksen'!O22*58)/64</f>
        <v>0</v>
      </c>
      <c r="P22" s="66" t="e">
        <f>IF(Stoff!D20="i.r.","i.r",('Eksponering Barn'!P22*6+'Eksponering Voksen'!P22*58)/64)</f>
        <v>#VALUE!</v>
      </c>
      <c r="Q22" s="66" t="e">
        <f>('Eksponering Barn'!Q22*6+'Eksponering Voksen'!Q22*58)/64</f>
        <v>#VALUE!</v>
      </c>
      <c r="R22" s="66" t="str">
        <f>IF('Opptak i organismer'!H20="","",('Eksponering Barn'!R22*6+'Eksponering Voksen'!R22*58)/64)</f>
        <v/>
      </c>
      <c r="S22" s="66" t="e">
        <f>('Eksponering Barn'!S22*6+'Eksponering Voksen'!S22*58)/64</f>
        <v>#VALUE!</v>
      </c>
      <c r="T22" s="57"/>
      <c r="U22" s="57"/>
      <c r="V22" s="57"/>
      <c r="W22" s="57"/>
      <c r="X22" s="57"/>
      <c r="Y22" s="57"/>
      <c r="Z22" s="57"/>
      <c r="AA22" s="57"/>
      <c r="AB22" s="57"/>
      <c r="AC22" s="57"/>
      <c r="AD22" s="57"/>
      <c r="AE22" s="57"/>
      <c r="AF22" s="57"/>
      <c r="AG22" s="57"/>
      <c r="AH22" s="57"/>
      <c r="AI22" s="57"/>
    </row>
    <row r="23" spans="1:35" x14ac:dyDescent="0.2">
      <c r="A23" s="64" t="str">
        <f>IF('1b. Kons. jord'!C23&gt;0,"x","")</f>
        <v/>
      </c>
      <c r="B23" s="229" t="str">
        <f>IF(Stoff!$B21=0,"-",Stoff!$B21)</f>
        <v>1,3,5-triklorbensen</v>
      </c>
      <c r="C23" s="230" t="str">
        <f>IF(Stoff!L21&gt;0,Stoff!L21,"")</f>
        <v/>
      </c>
      <c r="D23" s="219" t="e">
        <f t="shared" si="0"/>
        <v>#VALUE!</v>
      </c>
      <c r="E23" s="66">
        <f>('Eksponering Barn'!E23*6+'Eksponering Voksen'!E23*58)/64</f>
        <v>0</v>
      </c>
      <c r="F23" s="66">
        <f>('Eksponering Barn'!F23*6+'Eksponering Voksen'!F23*58)/64</f>
        <v>0</v>
      </c>
      <c r="G23" s="66">
        <f>('Eksponering Barn'!G23*6+'Eksponering Voksen'!G23*58)/64</f>
        <v>0</v>
      </c>
      <c r="H23" s="66" t="e">
        <f>IF(Stoff!D21="i.r.","i.r",('Eksponering Barn'!H23*6+'Eksponering Voksen'!H23*58)/64)</f>
        <v>#VALUE!</v>
      </c>
      <c r="I23" s="66" t="e">
        <f>('Eksponering Barn'!I23*6+'Eksponering Voksen'!I23*58)/64</f>
        <v>#VALUE!</v>
      </c>
      <c r="J23" s="66" t="str">
        <f>IF('Opptak i organismer'!F21="","",('Eksponering Barn'!J23*6+'Eksponering Voksen'!J23*58)/64)</f>
        <v/>
      </c>
      <c r="K23" s="66" t="e">
        <f>('Eksponering Barn'!K23*6+'Eksponering Voksen'!K23*58)/64</f>
        <v>#VALUE!</v>
      </c>
      <c r="L23" s="219" t="e">
        <f t="shared" si="1"/>
        <v>#VALUE!</v>
      </c>
      <c r="M23" s="66">
        <f>('Eksponering Barn'!M23*6+'Eksponering Voksen'!M23*58)/64</f>
        <v>0</v>
      </c>
      <c r="N23" s="66">
        <f>('Eksponering Barn'!N23*6+'Eksponering Voksen'!N23*58)/64</f>
        <v>0</v>
      </c>
      <c r="O23" s="66">
        <f>('Eksponering Barn'!O23*6+'Eksponering Voksen'!O23*58)/64</f>
        <v>0</v>
      </c>
      <c r="P23" s="66" t="e">
        <f>IF(Stoff!D21="i.r.","i.r",('Eksponering Barn'!P23*6+'Eksponering Voksen'!P23*58)/64)</f>
        <v>#VALUE!</v>
      </c>
      <c r="Q23" s="66" t="e">
        <f>('Eksponering Barn'!Q23*6+'Eksponering Voksen'!Q23*58)/64</f>
        <v>#VALUE!</v>
      </c>
      <c r="R23" s="66" t="str">
        <f>IF('Opptak i organismer'!H21="","",('Eksponering Barn'!R23*6+'Eksponering Voksen'!R23*58)/64)</f>
        <v/>
      </c>
      <c r="S23" s="66" t="e">
        <f>('Eksponering Barn'!S23*6+'Eksponering Voksen'!S23*58)/64</f>
        <v>#VALUE!</v>
      </c>
      <c r="T23" s="57"/>
      <c r="U23" s="57"/>
      <c r="V23" s="57"/>
      <c r="W23" s="57"/>
      <c r="X23" s="57"/>
      <c r="Y23" s="57"/>
      <c r="Z23" s="57"/>
      <c r="AA23" s="57"/>
      <c r="AB23" s="57"/>
      <c r="AC23" s="57"/>
      <c r="AD23" s="57"/>
      <c r="AE23" s="57"/>
      <c r="AF23" s="57"/>
      <c r="AG23" s="57"/>
      <c r="AH23" s="57"/>
      <c r="AI23" s="57"/>
    </row>
    <row r="24" spans="1:35" x14ac:dyDescent="0.2">
      <c r="A24" s="64" t="str">
        <f>IF('1b. Kons. jord'!C24&gt;0,"x","")</f>
        <v/>
      </c>
      <c r="B24" s="229" t="str">
        <f>IF(Stoff!$B22=0,"-",Stoff!$B22)</f>
        <v>1,2,4,5-tetraklorbensen</v>
      </c>
      <c r="C24" s="230" t="str">
        <f>IF(Stoff!L22&gt;0,Stoff!L22,"")</f>
        <v/>
      </c>
      <c r="D24" s="219" t="e">
        <f t="shared" si="0"/>
        <v>#VALUE!</v>
      </c>
      <c r="E24" s="66">
        <f>('Eksponering Barn'!E24*6+'Eksponering Voksen'!E24*58)/64</f>
        <v>0</v>
      </c>
      <c r="F24" s="66">
        <f>('Eksponering Barn'!F24*6+'Eksponering Voksen'!F24*58)/64</f>
        <v>0</v>
      </c>
      <c r="G24" s="66">
        <f>('Eksponering Barn'!G24*6+'Eksponering Voksen'!G24*58)/64</f>
        <v>0</v>
      </c>
      <c r="H24" s="66" t="e">
        <f>IF(Stoff!D22="i.r.","i.r",('Eksponering Barn'!H24*6+'Eksponering Voksen'!H24*58)/64)</f>
        <v>#VALUE!</v>
      </c>
      <c r="I24" s="66" t="e">
        <f>('Eksponering Barn'!I24*6+'Eksponering Voksen'!I24*58)/64</f>
        <v>#VALUE!</v>
      </c>
      <c r="J24" s="66" t="str">
        <f>IF('Opptak i organismer'!F22="","",('Eksponering Barn'!J24*6+'Eksponering Voksen'!J24*58)/64)</f>
        <v/>
      </c>
      <c r="K24" s="66" t="e">
        <f>('Eksponering Barn'!K24*6+'Eksponering Voksen'!K24*58)/64</f>
        <v>#VALUE!</v>
      </c>
      <c r="L24" s="219" t="e">
        <f t="shared" si="1"/>
        <v>#VALUE!</v>
      </c>
      <c r="M24" s="66">
        <f>('Eksponering Barn'!M24*6+'Eksponering Voksen'!M24*58)/64</f>
        <v>0</v>
      </c>
      <c r="N24" s="66">
        <f>('Eksponering Barn'!N24*6+'Eksponering Voksen'!N24*58)/64</f>
        <v>0</v>
      </c>
      <c r="O24" s="66">
        <f>('Eksponering Barn'!O24*6+'Eksponering Voksen'!O24*58)/64</f>
        <v>0</v>
      </c>
      <c r="P24" s="66" t="e">
        <f>IF(Stoff!D22="i.r.","i.r",('Eksponering Barn'!P24*6+'Eksponering Voksen'!P24*58)/64)</f>
        <v>#VALUE!</v>
      </c>
      <c r="Q24" s="66" t="e">
        <f>('Eksponering Barn'!Q24*6+'Eksponering Voksen'!Q24*58)/64</f>
        <v>#VALUE!</v>
      </c>
      <c r="R24" s="66" t="str">
        <f>IF('Opptak i organismer'!H22="","",('Eksponering Barn'!R24*6+'Eksponering Voksen'!R24*58)/64)</f>
        <v/>
      </c>
      <c r="S24" s="66" t="e">
        <f>('Eksponering Barn'!S24*6+'Eksponering Voksen'!S24*58)/64</f>
        <v>#VALUE!</v>
      </c>
      <c r="T24" s="57"/>
      <c r="U24" s="57"/>
      <c r="V24" s="57"/>
      <c r="W24" s="57"/>
      <c r="X24" s="57"/>
      <c r="Y24" s="57"/>
      <c r="Z24" s="57"/>
      <c r="AA24" s="57"/>
      <c r="AB24" s="57"/>
      <c r="AC24" s="57"/>
      <c r="AD24" s="57"/>
      <c r="AE24" s="57"/>
      <c r="AF24" s="57"/>
      <c r="AG24" s="57"/>
      <c r="AH24" s="57"/>
      <c r="AI24" s="57"/>
    </row>
    <row r="25" spans="1:35" x14ac:dyDescent="0.2">
      <c r="A25" s="64" t="str">
        <f>IF('1b. Kons. jord'!C25&gt;0,"x","")</f>
        <v/>
      </c>
      <c r="B25" s="229" t="str">
        <f>IF(Stoff!$B23=0,"-",Stoff!$B23)</f>
        <v>Pentaklorbensen</v>
      </c>
      <c r="C25" s="230" t="str">
        <f>IF(Stoff!L23&gt;0,Stoff!L23,"")</f>
        <v/>
      </c>
      <c r="D25" s="219" t="e">
        <f t="shared" si="0"/>
        <v>#VALUE!</v>
      </c>
      <c r="E25" s="66">
        <f>('Eksponering Barn'!E25*6+'Eksponering Voksen'!E25*58)/64</f>
        <v>0</v>
      </c>
      <c r="F25" s="66">
        <f>('Eksponering Barn'!F25*6+'Eksponering Voksen'!F25*58)/64</f>
        <v>0</v>
      </c>
      <c r="G25" s="66">
        <f>('Eksponering Barn'!G25*6+'Eksponering Voksen'!G25*58)/64</f>
        <v>0</v>
      </c>
      <c r="H25" s="66" t="e">
        <f>IF(Stoff!D23="i.r.","i.r",('Eksponering Barn'!H25*6+'Eksponering Voksen'!H25*58)/64)</f>
        <v>#VALUE!</v>
      </c>
      <c r="I25" s="66" t="e">
        <f>('Eksponering Barn'!I25*6+'Eksponering Voksen'!I25*58)/64</f>
        <v>#VALUE!</v>
      </c>
      <c r="J25" s="66" t="str">
        <f>IF('Opptak i organismer'!F23="","",('Eksponering Barn'!J25*6+'Eksponering Voksen'!J25*58)/64)</f>
        <v/>
      </c>
      <c r="K25" s="66" t="e">
        <f>('Eksponering Barn'!K25*6+'Eksponering Voksen'!K25*58)/64</f>
        <v>#VALUE!</v>
      </c>
      <c r="L25" s="219" t="e">
        <f t="shared" si="1"/>
        <v>#VALUE!</v>
      </c>
      <c r="M25" s="66">
        <f>('Eksponering Barn'!M25*6+'Eksponering Voksen'!M25*58)/64</f>
        <v>0</v>
      </c>
      <c r="N25" s="66">
        <f>('Eksponering Barn'!N25*6+'Eksponering Voksen'!N25*58)/64</f>
        <v>0</v>
      </c>
      <c r="O25" s="66">
        <f>('Eksponering Barn'!O25*6+'Eksponering Voksen'!O25*58)/64</f>
        <v>0</v>
      </c>
      <c r="P25" s="66" t="e">
        <f>IF(Stoff!D23="i.r.","i.r",('Eksponering Barn'!P25*6+'Eksponering Voksen'!P25*58)/64)</f>
        <v>#VALUE!</v>
      </c>
      <c r="Q25" s="66" t="e">
        <f>('Eksponering Barn'!Q25*6+'Eksponering Voksen'!Q25*58)/64</f>
        <v>#VALUE!</v>
      </c>
      <c r="R25" s="66" t="str">
        <f>IF('Opptak i organismer'!H23="","",('Eksponering Barn'!R25*6+'Eksponering Voksen'!R25*58)/64)</f>
        <v/>
      </c>
      <c r="S25" s="66" t="e">
        <f>('Eksponering Barn'!S25*6+'Eksponering Voksen'!S25*58)/64</f>
        <v>#VALUE!</v>
      </c>
      <c r="T25" s="57"/>
      <c r="U25" s="57"/>
      <c r="V25" s="57"/>
      <c r="W25" s="57"/>
      <c r="X25" s="57"/>
      <c r="Y25" s="57"/>
      <c r="Z25" s="57"/>
      <c r="AA25" s="57"/>
      <c r="AB25" s="57"/>
      <c r="AC25" s="57"/>
      <c r="AD25" s="57"/>
      <c r="AE25" s="57"/>
      <c r="AF25" s="57"/>
      <c r="AG25" s="57"/>
      <c r="AH25" s="57"/>
      <c r="AI25" s="57"/>
    </row>
    <row r="26" spans="1:35" x14ac:dyDescent="0.2">
      <c r="A26" s="64" t="str">
        <f>IF('1b. Kons. jord'!C26&gt;0,"x","")</f>
        <v/>
      </c>
      <c r="B26" s="229" t="str">
        <f>IF(Stoff!$B24=0,"-",Stoff!$B24)</f>
        <v>Heksaklorbensen</v>
      </c>
      <c r="C26" s="230">
        <f>IF(Stoff!L24&gt;0,Stoff!L24,"")</f>
        <v>3.3000000000000003E-5</v>
      </c>
      <c r="D26" s="219" t="e">
        <f t="shared" si="0"/>
        <v>#VALUE!</v>
      </c>
      <c r="E26" s="66">
        <f>('Eksponering Barn'!E26*6+'Eksponering Voksen'!E26*58)/64</f>
        <v>0</v>
      </c>
      <c r="F26" s="66">
        <f>('Eksponering Barn'!F26*6+'Eksponering Voksen'!F26*58)/64</f>
        <v>0</v>
      </c>
      <c r="G26" s="66">
        <f>('Eksponering Barn'!G26*6+'Eksponering Voksen'!G26*58)/64</f>
        <v>0</v>
      </c>
      <c r="H26" s="66" t="e">
        <f>IF(Stoff!D24="i.r.","i.r",('Eksponering Barn'!H26*6+'Eksponering Voksen'!H26*58)/64)</f>
        <v>#VALUE!</v>
      </c>
      <c r="I26" s="66" t="e">
        <f>('Eksponering Barn'!I26*6+'Eksponering Voksen'!I26*58)/64</f>
        <v>#VALUE!</v>
      </c>
      <c r="J26" s="66" t="str">
        <f>IF('Opptak i organismer'!F24="","",('Eksponering Barn'!J26*6+'Eksponering Voksen'!J26*58)/64)</f>
        <v/>
      </c>
      <c r="K26" s="66" t="e">
        <f>('Eksponering Barn'!K26*6+'Eksponering Voksen'!K26*58)/64</f>
        <v>#VALUE!</v>
      </c>
      <c r="L26" s="219" t="e">
        <f t="shared" si="1"/>
        <v>#VALUE!</v>
      </c>
      <c r="M26" s="66">
        <f>('Eksponering Barn'!M26*6+'Eksponering Voksen'!M26*58)/64</f>
        <v>0</v>
      </c>
      <c r="N26" s="66">
        <f>('Eksponering Barn'!N26*6+'Eksponering Voksen'!N26*58)/64</f>
        <v>0</v>
      </c>
      <c r="O26" s="66">
        <f>('Eksponering Barn'!O26*6+'Eksponering Voksen'!O26*58)/64</f>
        <v>0</v>
      </c>
      <c r="P26" s="66" t="e">
        <f>IF(Stoff!D24="i.r.","i.r",('Eksponering Barn'!P26*6+'Eksponering Voksen'!P26*58)/64)</f>
        <v>#VALUE!</v>
      </c>
      <c r="Q26" s="66" t="e">
        <f>('Eksponering Barn'!Q26*6+'Eksponering Voksen'!Q26*58)/64</f>
        <v>#VALUE!</v>
      </c>
      <c r="R26" s="66" t="str">
        <f>IF('Opptak i organismer'!H24="","",('Eksponering Barn'!R26*6+'Eksponering Voksen'!R26*58)/64)</f>
        <v/>
      </c>
      <c r="S26" s="66" t="e">
        <f>('Eksponering Barn'!S26*6+'Eksponering Voksen'!S26*58)/64</f>
        <v>#VALUE!</v>
      </c>
      <c r="T26" s="57"/>
      <c r="U26" s="57"/>
      <c r="V26" s="57"/>
      <c r="W26" s="57"/>
      <c r="X26" s="57"/>
      <c r="Y26" s="57"/>
      <c r="Z26" s="57"/>
      <c r="AA26" s="57"/>
      <c r="AB26" s="57"/>
      <c r="AC26" s="57"/>
      <c r="AD26" s="57"/>
      <c r="AE26" s="57"/>
      <c r="AF26" s="57"/>
      <c r="AG26" s="57"/>
      <c r="AH26" s="57"/>
      <c r="AI26" s="57"/>
    </row>
    <row r="27" spans="1:35" x14ac:dyDescent="0.2">
      <c r="A27" s="64" t="str">
        <f>IF('1b. Kons. jord'!C27&gt;0,"x","")</f>
        <v/>
      </c>
      <c r="B27" s="229" t="str">
        <f>IF(Stoff!$B25=0,"-",Stoff!$B25)</f>
        <v>Diklormetan</v>
      </c>
      <c r="C27" s="230">
        <f>IF(Stoff!L25&gt;0,Stoff!L25,"")</f>
        <v>1.2999999999999999E-3</v>
      </c>
      <c r="D27" s="219" t="e">
        <f t="shared" si="0"/>
        <v>#VALUE!</v>
      </c>
      <c r="E27" s="66">
        <f>('Eksponering Barn'!E27*6+'Eksponering Voksen'!E27*58)/64</f>
        <v>0</v>
      </c>
      <c r="F27" s="66">
        <f>('Eksponering Barn'!F27*6+'Eksponering Voksen'!F27*58)/64</f>
        <v>0</v>
      </c>
      <c r="G27" s="66">
        <f>('Eksponering Barn'!G27*6+'Eksponering Voksen'!G27*58)/64</f>
        <v>0</v>
      </c>
      <c r="H27" s="66" t="e">
        <f>IF(Stoff!D25="i.r.","i.r",('Eksponering Barn'!H27*6+'Eksponering Voksen'!H27*58)/64)</f>
        <v>#VALUE!</v>
      </c>
      <c r="I27" s="66" t="e">
        <f>('Eksponering Barn'!I27*6+'Eksponering Voksen'!I27*58)/64</f>
        <v>#VALUE!</v>
      </c>
      <c r="J27" s="66" t="str">
        <f>IF('Opptak i organismer'!F25="","",('Eksponering Barn'!J27*6+'Eksponering Voksen'!J27*58)/64)</f>
        <v/>
      </c>
      <c r="K27" s="66" t="e">
        <f>('Eksponering Barn'!K27*6+'Eksponering Voksen'!K27*58)/64</f>
        <v>#VALUE!</v>
      </c>
      <c r="L27" s="219" t="e">
        <f t="shared" si="1"/>
        <v>#VALUE!</v>
      </c>
      <c r="M27" s="66">
        <f>('Eksponering Barn'!M27*6+'Eksponering Voksen'!M27*58)/64</f>
        <v>0</v>
      </c>
      <c r="N27" s="66">
        <f>('Eksponering Barn'!N27*6+'Eksponering Voksen'!N27*58)/64</f>
        <v>0</v>
      </c>
      <c r="O27" s="66">
        <f>('Eksponering Barn'!O27*6+'Eksponering Voksen'!O27*58)/64</f>
        <v>0</v>
      </c>
      <c r="P27" s="66" t="e">
        <f>IF(Stoff!D25="i.r.","i.r",('Eksponering Barn'!P27*6+'Eksponering Voksen'!P27*58)/64)</f>
        <v>#VALUE!</v>
      </c>
      <c r="Q27" s="66" t="e">
        <f>('Eksponering Barn'!Q27*6+'Eksponering Voksen'!Q27*58)/64</f>
        <v>#VALUE!</v>
      </c>
      <c r="R27" s="66" t="str">
        <f>IF('Opptak i organismer'!H25="","",('Eksponering Barn'!R27*6+'Eksponering Voksen'!R27*58)/64)</f>
        <v/>
      </c>
      <c r="S27" s="66" t="e">
        <f>('Eksponering Barn'!S27*6+'Eksponering Voksen'!S27*58)/64</f>
        <v>#VALUE!</v>
      </c>
      <c r="T27" s="57"/>
      <c r="U27" s="57"/>
      <c r="V27" s="57"/>
      <c r="W27" s="57"/>
      <c r="X27" s="57"/>
      <c r="Y27" s="57"/>
      <c r="Z27" s="57"/>
      <c r="AA27" s="57"/>
      <c r="AB27" s="57"/>
      <c r="AC27" s="57"/>
      <c r="AD27" s="57"/>
      <c r="AE27" s="57"/>
      <c r="AF27" s="57"/>
      <c r="AG27" s="57"/>
      <c r="AH27" s="57"/>
      <c r="AI27" s="57"/>
    </row>
    <row r="28" spans="1:35" x14ac:dyDescent="0.2">
      <c r="A28" s="64" t="str">
        <f>IF('1b. Kons. jord'!C28&gt;0,"x","")</f>
        <v/>
      </c>
      <c r="B28" s="229" t="str">
        <f>IF(Stoff!$B26=0,"-",Stoff!$B26)</f>
        <v>Triklormetan</v>
      </c>
      <c r="C28" s="230">
        <f>IF(Stoff!L26&gt;0,Stoff!L26,"")</f>
        <v>1.64E-4</v>
      </c>
      <c r="D28" s="219" t="e">
        <f t="shared" si="0"/>
        <v>#VALUE!</v>
      </c>
      <c r="E28" s="66">
        <f>('Eksponering Barn'!E28*6+'Eksponering Voksen'!E28*58)/64</f>
        <v>0</v>
      </c>
      <c r="F28" s="66">
        <f>('Eksponering Barn'!F28*6+'Eksponering Voksen'!F28*58)/64</f>
        <v>0</v>
      </c>
      <c r="G28" s="66">
        <f>('Eksponering Barn'!G28*6+'Eksponering Voksen'!G28*58)/64</f>
        <v>0</v>
      </c>
      <c r="H28" s="66" t="e">
        <f>IF(Stoff!D26="i.r.","i.r",('Eksponering Barn'!H28*6+'Eksponering Voksen'!H28*58)/64)</f>
        <v>#VALUE!</v>
      </c>
      <c r="I28" s="66" t="e">
        <f>('Eksponering Barn'!I28*6+'Eksponering Voksen'!I28*58)/64</f>
        <v>#VALUE!</v>
      </c>
      <c r="J28" s="66" t="str">
        <f>IF('Opptak i organismer'!F26="","",('Eksponering Barn'!J28*6+'Eksponering Voksen'!J28*58)/64)</f>
        <v/>
      </c>
      <c r="K28" s="66" t="e">
        <f>('Eksponering Barn'!K28*6+'Eksponering Voksen'!K28*58)/64</f>
        <v>#VALUE!</v>
      </c>
      <c r="L28" s="219" t="e">
        <f t="shared" si="1"/>
        <v>#VALUE!</v>
      </c>
      <c r="M28" s="66">
        <f>('Eksponering Barn'!M28*6+'Eksponering Voksen'!M28*58)/64</f>
        <v>0</v>
      </c>
      <c r="N28" s="66">
        <f>('Eksponering Barn'!N28*6+'Eksponering Voksen'!N28*58)/64</f>
        <v>0</v>
      </c>
      <c r="O28" s="66">
        <f>('Eksponering Barn'!O28*6+'Eksponering Voksen'!O28*58)/64</f>
        <v>0</v>
      </c>
      <c r="P28" s="66" t="e">
        <f>IF(Stoff!D26="i.r.","i.r",('Eksponering Barn'!P28*6+'Eksponering Voksen'!P28*58)/64)</f>
        <v>#VALUE!</v>
      </c>
      <c r="Q28" s="66" t="e">
        <f>('Eksponering Barn'!Q28*6+'Eksponering Voksen'!Q28*58)/64</f>
        <v>#VALUE!</v>
      </c>
      <c r="R28" s="66" t="str">
        <f>IF('Opptak i organismer'!H26="","",('Eksponering Barn'!R28*6+'Eksponering Voksen'!R28*58)/64)</f>
        <v/>
      </c>
      <c r="S28" s="66" t="e">
        <f>('Eksponering Barn'!S28*6+'Eksponering Voksen'!S28*58)/64</f>
        <v>#VALUE!</v>
      </c>
      <c r="T28" s="57"/>
      <c r="U28" s="57"/>
      <c r="V28" s="57"/>
      <c r="W28" s="57"/>
      <c r="X28" s="57"/>
      <c r="Y28" s="57"/>
      <c r="Z28" s="57"/>
      <c r="AA28" s="57"/>
      <c r="AB28" s="57"/>
      <c r="AC28" s="57"/>
      <c r="AD28" s="57"/>
      <c r="AE28" s="57"/>
      <c r="AF28" s="57"/>
      <c r="AG28" s="57"/>
      <c r="AH28" s="57"/>
      <c r="AI28" s="57"/>
    </row>
    <row r="29" spans="1:35" x14ac:dyDescent="0.2">
      <c r="A29" s="64" t="str">
        <f>IF('1b. Kons. jord'!C29&gt;0,"x","")</f>
        <v/>
      </c>
      <c r="B29" s="229" t="str">
        <f>IF(Stoff!$B27=0,"-",Stoff!$B27)</f>
        <v>Trikloreten</v>
      </c>
      <c r="C29" s="230" t="str">
        <f>IF(Stoff!L27&gt;0,Stoff!L27,"")</f>
        <v/>
      </c>
      <c r="D29" s="219" t="e">
        <f t="shared" si="0"/>
        <v>#VALUE!</v>
      </c>
      <c r="E29" s="66">
        <f>('Eksponering Barn'!E29*6+'Eksponering Voksen'!E29*58)/64</f>
        <v>0</v>
      </c>
      <c r="F29" s="66">
        <f>('Eksponering Barn'!F29*6+'Eksponering Voksen'!F29*58)/64</f>
        <v>0</v>
      </c>
      <c r="G29" s="66">
        <f>('Eksponering Barn'!G29*6+'Eksponering Voksen'!G29*58)/64</f>
        <v>0</v>
      </c>
      <c r="H29" s="66" t="e">
        <f>IF(Stoff!D27="i.r.","i.r",('Eksponering Barn'!H29*6+'Eksponering Voksen'!H29*58)/64)</f>
        <v>#VALUE!</v>
      </c>
      <c r="I29" s="66" t="e">
        <f>('Eksponering Barn'!I29*6+'Eksponering Voksen'!I29*58)/64</f>
        <v>#VALUE!</v>
      </c>
      <c r="J29" s="66" t="str">
        <f>IF('Opptak i organismer'!F27="","",('Eksponering Barn'!J29*6+'Eksponering Voksen'!J29*58)/64)</f>
        <v/>
      </c>
      <c r="K29" s="66" t="e">
        <f>('Eksponering Barn'!K29*6+'Eksponering Voksen'!K29*58)/64</f>
        <v>#VALUE!</v>
      </c>
      <c r="L29" s="219" t="e">
        <f t="shared" si="1"/>
        <v>#VALUE!</v>
      </c>
      <c r="M29" s="66">
        <f>('Eksponering Barn'!M29*6+'Eksponering Voksen'!M29*58)/64</f>
        <v>0</v>
      </c>
      <c r="N29" s="66">
        <f>('Eksponering Barn'!N29*6+'Eksponering Voksen'!N29*58)/64</f>
        <v>0</v>
      </c>
      <c r="O29" s="66">
        <f>('Eksponering Barn'!O29*6+'Eksponering Voksen'!O29*58)/64</f>
        <v>0</v>
      </c>
      <c r="P29" s="66" t="e">
        <f>IF(Stoff!D27="i.r.","i.r",('Eksponering Barn'!P29*6+'Eksponering Voksen'!P29*58)/64)</f>
        <v>#VALUE!</v>
      </c>
      <c r="Q29" s="66" t="e">
        <f>('Eksponering Barn'!Q29*6+'Eksponering Voksen'!Q29*58)/64</f>
        <v>#VALUE!</v>
      </c>
      <c r="R29" s="66" t="str">
        <f>IF('Opptak i organismer'!H27="","",('Eksponering Barn'!R29*6+'Eksponering Voksen'!R29*58)/64)</f>
        <v/>
      </c>
      <c r="S29" s="66" t="e">
        <f>('Eksponering Barn'!S29*6+'Eksponering Voksen'!S29*58)/64</f>
        <v>#VALUE!</v>
      </c>
      <c r="T29" s="57"/>
      <c r="U29" s="57"/>
      <c r="V29" s="57"/>
      <c r="W29" s="57"/>
      <c r="X29" s="57"/>
      <c r="Y29" s="57"/>
      <c r="Z29" s="57"/>
      <c r="AA29" s="57"/>
      <c r="AB29" s="57"/>
      <c r="AC29" s="57"/>
      <c r="AD29" s="57"/>
      <c r="AE29" s="57"/>
      <c r="AF29" s="57"/>
      <c r="AG29" s="57"/>
      <c r="AH29" s="57"/>
      <c r="AI29" s="57"/>
    </row>
    <row r="30" spans="1:35" x14ac:dyDescent="0.2">
      <c r="A30" s="64" t="str">
        <f>IF('1b. Kons. jord'!C30&gt;0,"x","")</f>
        <v/>
      </c>
      <c r="B30" s="229" t="str">
        <f>IF(Stoff!$B28=0,"-",Stoff!$B28)</f>
        <v>Tetraklormetan</v>
      </c>
      <c r="C30" s="230" t="str">
        <f>IF(Stoff!L28&gt;0,Stoff!L28,"")</f>
        <v/>
      </c>
      <c r="D30" s="219" t="e">
        <f t="shared" si="0"/>
        <v>#VALUE!</v>
      </c>
      <c r="E30" s="66">
        <f>('Eksponering Barn'!E30*6+'Eksponering Voksen'!E30*58)/64</f>
        <v>0</v>
      </c>
      <c r="F30" s="66">
        <f>('Eksponering Barn'!F30*6+'Eksponering Voksen'!F30*58)/64</f>
        <v>0</v>
      </c>
      <c r="G30" s="66">
        <f>('Eksponering Barn'!G30*6+'Eksponering Voksen'!G30*58)/64</f>
        <v>0</v>
      </c>
      <c r="H30" s="66" t="e">
        <f>IF(Stoff!D28="i.r.","i.r",('Eksponering Barn'!H30*6+'Eksponering Voksen'!H30*58)/64)</f>
        <v>#VALUE!</v>
      </c>
      <c r="I30" s="66" t="e">
        <f>('Eksponering Barn'!I30*6+'Eksponering Voksen'!I30*58)/64</f>
        <v>#VALUE!</v>
      </c>
      <c r="J30" s="66" t="str">
        <f>IF('Opptak i organismer'!F28="","",('Eksponering Barn'!J30*6+'Eksponering Voksen'!J30*58)/64)</f>
        <v/>
      </c>
      <c r="K30" s="66" t="e">
        <f>('Eksponering Barn'!K30*6+'Eksponering Voksen'!K30*58)/64</f>
        <v>#VALUE!</v>
      </c>
      <c r="L30" s="219" t="e">
        <f t="shared" si="1"/>
        <v>#VALUE!</v>
      </c>
      <c r="M30" s="66">
        <f>('Eksponering Barn'!M30*6+'Eksponering Voksen'!M30*58)/64</f>
        <v>0</v>
      </c>
      <c r="N30" s="66">
        <f>('Eksponering Barn'!N30*6+'Eksponering Voksen'!N30*58)/64</f>
        <v>0</v>
      </c>
      <c r="O30" s="66">
        <f>('Eksponering Barn'!O30*6+'Eksponering Voksen'!O30*58)/64</f>
        <v>0</v>
      </c>
      <c r="P30" s="66" t="e">
        <f>IF(Stoff!D28="i.r.","i.r",('Eksponering Barn'!P30*6+'Eksponering Voksen'!P30*58)/64)</f>
        <v>#VALUE!</v>
      </c>
      <c r="Q30" s="66" t="e">
        <f>('Eksponering Barn'!Q30*6+'Eksponering Voksen'!Q30*58)/64</f>
        <v>#VALUE!</v>
      </c>
      <c r="R30" s="66" t="str">
        <f>IF('Opptak i organismer'!H28="","",('Eksponering Barn'!R30*6+'Eksponering Voksen'!R30*58)/64)</f>
        <v/>
      </c>
      <c r="S30" s="66" t="e">
        <f>('Eksponering Barn'!S30*6+'Eksponering Voksen'!S30*58)/64</f>
        <v>#VALUE!</v>
      </c>
      <c r="T30" s="57"/>
      <c r="U30" s="57"/>
      <c r="V30" s="57"/>
      <c r="W30" s="57"/>
      <c r="X30" s="57"/>
      <c r="Y30" s="57"/>
      <c r="Z30" s="57"/>
      <c r="AA30" s="57"/>
      <c r="AB30" s="57"/>
      <c r="AC30" s="57"/>
      <c r="AD30" s="57"/>
      <c r="AE30" s="57"/>
      <c r="AF30" s="57"/>
      <c r="AG30" s="57"/>
      <c r="AH30" s="57"/>
      <c r="AI30" s="57"/>
    </row>
    <row r="31" spans="1:35" x14ac:dyDescent="0.2">
      <c r="A31" s="64" t="str">
        <f>IF('1b. Kons. jord'!C31&gt;0,"x","")</f>
        <v/>
      </c>
      <c r="B31" s="229" t="str">
        <f>IF(Stoff!$B29=0,"-",Stoff!$B29)</f>
        <v>Tetrakloreten</v>
      </c>
      <c r="C31" s="230">
        <f>IF(Stoff!L29&gt;0,Stoff!L29,"")</f>
        <v>2.0000000000000001E-4</v>
      </c>
      <c r="D31" s="219" t="e">
        <f t="shared" si="0"/>
        <v>#VALUE!</v>
      </c>
      <c r="E31" s="66">
        <f>('Eksponering Barn'!E31*6+'Eksponering Voksen'!E31*58)/64</f>
        <v>0</v>
      </c>
      <c r="F31" s="66">
        <f>('Eksponering Barn'!F31*6+'Eksponering Voksen'!F31*58)/64</f>
        <v>0</v>
      </c>
      <c r="G31" s="66">
        <f>('Eksponering Barn'!G31*6+'Eksponering Voksen'!G31*58)/64</f>
        <v>0</v>
      </c>
      <c r="H31" s="66" t="e">
        <f>IF(Stoff!D29="i.r.","i.r",('Eksponering Barn'!H31*6+'Eksponering Voksen'!H31*58)/64)</f>
        <v>#VALUE!</v>
      </c>
      <c r="I31" s="66" t="e">
        <f>('Eksponering Barn'!I31*6+'Eksponering Voksen'!I31*58)/64</f>
        <v>#VALUE!</v>
      </c>
      <c r="J31" s="66" t="str">
        <f>IF('Opptak i organismer'!F29="","",('Eksponering Barn'!J31*6+'Eksponering Voksen'!J31*58)/64)</f>
        <v/>
      </c>
      <c r="K31" s="66" t="e">
        <f>('Eksponering Barn'!K31*6+'Eksponering Voksen'!K31*58)/64</f>
        <v>#VALUE!</v>
      </c>
      <c r="L31" s="219" t="e">
        <f t="shared" si="1"/>
        <v>#VALUE!</v>
      </c>
      <c r="M31" s="66">
        <f>('Eksponering Barn'!M31*6+'Eksponering Voksen'!M31*58)/64</f>
        <v>0</v>
      </c>
      <c r="N31" s="66">
        <f>('Eksponering Barn'!N31*6+'Eksponering Voksen'!N31*58)/64</f>
        <v>0</v>
      </c>
      <c r="O31" s="66">
        <f>('Eksponering Barn'!O31*6+'Eksponering Voksen'!O31*58)/64</f>
        <v>0</v>
      </c>
      <c r="P31" s="66" t="e">
        <f>IF(Stoff!D29="i.r.","i.r",('Eksponering Barn'!P31*6+'Eksponering Voksen'!P31*58)/64)</f>
        <v>#VALUE!</v>
      </c>
      <c r="Q31" s="66" t="e">
        <f>('Eksponering Barn'!Q31*6+'Eksponering Voksen'!Q31*58)/64</f>
        <v>#VALUE!</v>
      </c>
      <c r="R31" s="66" t="str">
        <f>IF('Opptak i organismer'!H29="","",('Eksponering Barn'!R31*6+'Eksponering Voksen'!R31*58)/64)</f>
        <v/>
      </c>
      <c r="S31" s="66" t="e">
        <f>('Eksponering Barn'!S31*6+'Eksponering Voksen'!S31*58)/64</f>
        <v>#VALUE!</v>
      </c>
      <c r="T31" s="57"/>
      <c r="U31" s="57"/>
      <c r="V31" s="57"/>
      <c r="W31" s="57"/>
      <c r="X31" s="57"/>
      <c r="Y31" s="57"/>
      <c r="Z31" s="57"/>
      <c r="AA31" s="57"/>
      <c r="AB31" s="57"/>
      <c r="AC31" s="57"/>
      <c r="AD31" s="57"/>
      <c r="AE31" s="57"/>
      <c r="AF31" s="57"/>
      <c r="AG31" s="57"/>
      <c r="AH31" s="57"/>
      <c r="AI31" s="57"/>
    </row>
    <row r="32" spans="1:35" x14ac:dyDescent="0.2">
      <c r="A32" s="64" t="str">
        <f>IF('1b. Kons. jord'!C32&gt;0,"x","")</f>
        <v/>
      </c>
      <c r="B32" s="229" t="str">
        <f>IF(Stoff!$B30=0,"-",Stoff!$B30)</f>
        <v>1,2-dikloretan</v>
      </c>
      <c r="C32" s="230">
        <f>IF(Stoff!L30&gt;0,Stoff!L30,"")</f>
        <v>1.2E-4</v>
      </c>
      <c r="D32" s="219" t="e">
        <f t="shared" si="0"/>
        <v>#VALUE!</v>
      </c>
      <c r="E32" s="66">
        <f>('Eksponering Barn'!E32*6+'Eksponering Voksen'!E32*58)/64</f>
        <v>0</v>
      </c>
      <c r="F32" s="66">
        <f>('Eksponering Barn'!F32*6+'Eksponering Voksen'!F32*58)/64</f>
        <v>0</v>
      </c>
      <c r="G32" s="66">
        <f>('Eksponering Barn'!G32*6+'Eksponering Voksen'!G32*58)/64</f>
        <v>0</v>
      </c>
      <c r="H32" s="66" t="e">
        <f>IF(Stoff!D30="i.r.","i.r",('Eksponering Barn'!H32*6+'Eksponering Voksen'!H32*58)/64)</f>
        <v>#VALUE!</v>
      </c>
      <c r="I32" s="66" t="e">
        <f>('Eksponering Barn'!I32*6+'Eksponering Voksen'!I32*58)/64</f>
        <v>#VALUE!</v>
      </c>
      <c r="J32" s="66" t="str">
        <f>IF('Opptak i organismer'!F30="","",('Eksponering Barn'!J32*6+'Eksponering Voksen'!J32*58)/64)</f>
        <v/>
      </c>
      <c r="K32" s="66" t="e">
        <f>('Eksponering Barn'!K32*6+'Eksponering Voksen'!K32*58)/64</f>
        <v>#VALUE!</v>
      </c>
      <c r="L32" s="219" t="e">
        <f t="shared" si="1"/>
        <v>#VALUE!</v>
      </c>
      <c r="M32" s="66">
        <f>('Eksponering Barn'!M32*6+'Eksponering Voksen'!M32*58)/64</f>
        <v>0</v>
      </c>
      <c r="N32" s="66">
        <f>('Eksponering Barn'!N32*6+'Eksponering Voksen'!N32*58)/64</f>
        <v>0</v>
      </c>
      <c r="O32" s="66">
        <f>('Eksponering Barn'!O32*6+'Eksponering Voksen'!O32*58)/64</f>
        <v>0</v>
      </c>
      <c r="P32" s="66" t="e">
        <f>IF(Stoff!D30="i.r.","i.r",('Eksponering Barn'!P32*6+'Eksponering Voksen'!P32*58)/64)</f>
        <v>#VALUE!</v>
      </c>
      <c r="Q32" s="66" t="e">
        <f>('Eksponering Barn'!Q32*6+'Eksponering Voksen'!Q32*58)/64</f>
        <v>#VALUE!</v>
      </c>
      <c r="R32" s="66" t="str">
        <f>IF('Opptak i organismer'!H30="","",('Eksponering Barn'!R32*6+'Eksponering Voksen'!R32*58)/64)</f>
        <v/>
      </c>
      <c r="S32" s="66" t="e">
        <f>('Eksponering Barn'!S32*6+'Eksponering Voksen'!S32*58)/64</f>
        <v>#VALUE!</v>
      </c>
      <c r="T32" s="57"/>
      <c r="U32" s="57"/>
      <c r="V32" s="57"/>
      <c r="W32" s="57"/>
      <c r="X32" s="57"/>
      <c r="Y32" s="57"/>
      <c r="Z32" s="57"/>
      <c r="AA32" s="57"/>
      <c r="AB32" s="57"/>
      <c r="AC32" s="57"/>
      <c r="AD32" s="57"/>
      <c r="AE32" s="57"/>
      <c r="AF32" s="57"/>
      <c r="AG32" s="57"/>
      <c r="AH32" s="57"/>
      <c r="AI32" s="57"/>
    </row>
    <row r="33" spans="1:35" x14ac:dyDescent="0.2">
      <c r="A33" s="64" t="str">
        <f>IF('1b. Kons. jord'!C33&gt;0,"x","")</f>
        <v/>
      </c>
      <c r="B33" s="229" t="str">
        <f>IF(Stoff!$B31=0,"-",Stoff!$B31)</f>
        <v>1,2-dibrometan</v>
      </c>
      <c r="C33" s="230">
        <f>IF(Stoff!L31&gt;0,Stoff!L31,"")</f>
        <v>3.4999999999999997E-5</v>
      </c>
      <c r="D33" s="219" t="e">
        <f t="shared" si="0"/>
        <v>#VALUE!</v>
      </c>
      <c r="E33" s="66">
        <f>('Eksponering Barn'!E33*6+'Eksponering Voksen'!E33*58)/64</f>
        <v>0</v>
      </c>
      <c r="F33" s="66">
        <f>('Eksponering Barn'!F33*6+'Eksponering Voksen'!F33*58)/64</f>
        <v>0</v>
      </c>
      <c r="G33" s="66">
        <f>('Eksponering Barn'!G33*6+'Eksponering Voksen'!G33*58)/64</f>
        <v>0</v>
      </c>
      <c r="H33" s="66" t="e">
        <f>IF(Stoff!D31="i.r.","i.r",('Eksponering Barn'!H33*6+'Eksponering Voksen'!H33*58)/64)</f>
        <v>#VALUE!</v>
      </c>
      <c r="I33" s="66" t="e">
        <f>('Eksponering Barn'!I33*6+'Eksponering Voksen'!I33*58)/64</f>
        <v>#VALUE!</v>
      </c>
      <c r="J33" s="66" t="str">
        <f>IF('Opptak i organismer'!F31="","",('Eksponering Barn'!J33*6+'Eksponering Voksen'!J33*58)/64)</f>
        <v/>
      </c>
      <c r="K33" s="66" t="e">
        <f>('Eksponering Barn'!K33*6+'Eksponering Voksen'!K33*58)/64</f>
        <v>#VALUE!</v>
      </c>
      <c r="L33" s="219" t="e">
        <f t="shared" si="1"/>
        <v>#VALUE!</v>
      </c>
      <c r="M33" s="66">
        <f>('Eksponering Barn'!M33*6+'Eksponering Voksen'!M33*58)/64</f>
        <v>0</v>
      </c>
      <c r="N33" s="66">
        <f>('Eksponering Barn'!N33*6+'Eksponering Voksen'!N33*58)/64</f>
        <v>0</v>
      </c>
      <c r="O33" s="66">
        <f>('Eksponering Barn'!O33*6+'Eksponering Voksen'!O33*58)/64</f>
        <v>0</v>
      </c>
      <c r="P33" s="66" t="e">
        <f>IF(Stoff!D31="i.r.","i.r",('Eksponering Barn'!P33*6+'Eksponering Voksen'!P33*58)/64)</f>
        <v>#VALUE!</v>
      </c>
      <c r="Q33" s="66" t="e">
        <f>('Eksponering Barn'!Q33*6+'Eksponering Voksen'!Q33*58)/64</f>
        <v>#VALUE!</v>
      </c>
      <c r="R33" s="66" t="str">
        <f>IF('Opptak i organismer'!H31="","",('Eksponering Barn'!R33*6+'Eksponering Voksen'!R33*58)/64)</f>
        <v/>
      </c>
      <c r="S33" s="66" t="e">
        <f>('Eksponering Barn'!S33*6+'Eksponering Voksen'!S33*58)/64</f>
        <v>#VALUE!</v>
      </c>
      <c r="T33" s="57"/>
      <c r="U33" s="57"/>
      <c r="V33" s="57"/>
      <c r="W33" s="57"/>
      <c r="X33" s="57"/>
      <c r="Y33" s="57"/>
      <c r="Z33" s="57"/>
      <c r="AA33" s="57"/>
      <c r="AB33" s="57"/>
      <c r="AC33" s="57"/>
      <c r="AD33" s="57"/>
      <c r="AE33" s="57"/>
      <c r="AF33" s="57"/>
      <c r="AG33" s="57"/>
      <c r="AH33" s="57"/>
      <c r="AI33" s="57"/>
    </row>
    <row r="34" spans="1:35" x14ac:dyDescent="0.2">
      <c r="A34" s="64" t="str">
        <f>IF('1b. Kons. jord'!C34&gt;0,"x","")</f>
        <v/>
      </c>
      <c r="B34" s="229" t="str">
        <f>IF(Stoff!$B32=0,"-",Stoff!$B32)</f>
        <v>1,1,1-trikloretan</v>
      </c>
      <c r="C34" s="230" t="str">
        <f>IF(Stoff!L32&gt;0,Stoff!L32,"")</f>
        <v/>
      </c>
      <c r="D34" s="219" t="e">
        <f t="shared" si="0"/>
        <v>#VALUE!</v>
      </c>
      <c r="E34" s="66">
        <f>('Eksponering Barn'!E34*6+'Eksponering Voksen'!E34*58)/64</f>
        <v>0</v>
      </c>
      <c r="F34" s="66">
        <f>('Eksponering Barn'!F34*6+'Eksponering Voksen'!F34*58)/64</f>
        <v>0</v>
      </c>
      <c r="G34" s="66">
        <f>('Eksponering Barn'!G34*6+'Eksponering Voksen'!G34*58)/64</f>
        <v>0</v>
      </c>
      <c r="H34" s="66" t="e">
        <f>IF(Stoff!D32="i.r.","i.r",('Eksponering Barn'!H34*6+'Eksponering Voksen'!H34*58)/64)</f>
        <v>#VALUE!</v>
      </c>
      <c r="I34" s="66" t="e">
        <f>('Eksponering Barn'!I34*6+'Eksponering Voksen'!I34*58)/64</f>
        <v>#VALUE!</v>
      </c>
      <c r="J34" s="66" t="str">
        <f>IF('Opptak i organismer'!F32="","",('Eksponering Barn'!J34*6+'Eksponering Voksen'!J34*58)/64)</f>
        <v/>
      </c>
      <c r="K34" s="66" t="e">
        <f>('Eksponering Barn'!K34*6+'Eksponering Voksen'!K34*58)/64</f>
        <v>#VALUE!</v>
      </c>
      <c r="L34" s="219" t="e">
        <f t="shared" si="1"/>
        <v>#VALUE!</v>
      </c>
      <c r="M34" s="66">
        <f>('Eksponering Barn'!M34*6+'Eksponering Voksen'!M34*58)/64</f>
        <v>0</v>
      </c>
      <c r="N34" s="66">
        <f>('Eksponering Barn'!N34*6+'Eksponering Voksen'!N34*58)/64</f>
        <v>0</v>
      </c>
      <c r="O34" s="66">
        <f>('Eksponering Barn'!O34*6+'Eksponering Voksen'!O34*58)/64</f>
        <v>0</v>
      </c>
      <c r="P34" s="66" t="e">
        <f>IF(Stoff!D32="i.r.","i.r",('Eksponering Barn'!P34*6+'Eksponering Voksen'!P34*58)/64)</f>
        <v>#VALUE!</v>
      </c>
      <c r="Q34" s="66" t="e">
        <f>('Eksponering Barn'!Q34*6+'Eksponering Voksen'!Q34*58)/64</f>
        <v>#VALUE!</v>
      </c>
      <c r="R34" s="66" t="str">
        <f>IF('Opptak i organismer'!H32="","",('Eksponering Barn'!R34*6+'Eksponering Voksen'!R34*58)/64)</f>
        <v/>
      </c>
      <c r="S34" s="66" t="e">
        <f>('Eksponering Barn'!S34*6+'Eksponering Voksen'!S34*58)/64</f>
        <v>#VALUE!</v>
      </c>
      <c r="T34" s="57"/>
      <c r="U34" s="57"/>
      <c r="V34" s="57"/>
      <c r="W34" s="57"/>
      <c r="X34" s="57"/>
      <c r="Y34" s="57"/>
      <c r="Z34" s="57"/>
      <c r="AA34" s="57"/>
      <c r="AB34" s="57"/>
      <c r="AC34" s="57"/>
      <c r="AD34" s="57"/>
      <c r="AE34" s="57"/>
      <c r="AF34" s="57"/>
      <c r="AG34" s="57"/>
      <c r="AH34" s="57"/>
      <c r="AI34" s="57"/>
    </row>
    <row r="35" spans="1:35" x14ac:dyDescent="0.2">
      <c r="A35" s="64" t="str">
        <f>IF('1b. Kons. jord'!C35&gt;0,"x","")</f>
        <v/>
      </c>
      <c r="B35" s="229" t="str">
        <f>IF(Stoff!$B33=0,"-",Stoff!$B33)</f>
        <v>1,1,2-trikloretan</v>
      </c>
      <c r="C35" s="230" t="str">
        <f>IF(Stoff!L33&gt;0,Stoff!L33,"")</f>
        <v/>
      </c>
      <c r="D35" s="219" t="e">
        <f t="shared" si="0"/>
        <v>#VALUE!</v>
      </c>
      <c r="E35" s="66">
        <f>('Eksponering Barn'!E35*6+'Eksponering Voksen'!E35*58)/64</f>
        <v>0</v>
      </c>
      <c r="F35" s="66">
        <f>('Eksponering Barn'!F35*6+'Eksponering Voksen'!F35*58)/64</f>
        <v>0</v>
      </c>
      <c r="G35" s="66">
        <f>('Eksponering Barn'!G35*6+'Eksponering Voksen'!G35*58)/64</f>
        <v>0</v>
      </c>
      <c r="H35" s="66" t="e">
        <f>IF(Stoff!D33="i.r.","i.r",('Eksponering Barn'!H35*6+'Eksponering Voksen'!H35*58)/64)</f>
        <v>#VALUE!</v>
      </c>
      <c r="I35" s="66" t="e">
        <f>('Eksponering Barn'!I35*6+'Eksponering Voksen'!I35*58)/64</f>
        <v>#VALUE!</v>
      </c>
      <c r="J35" s="66" t="str">
        <f>IF('Opptak i organismer'!F33="","",('Eksponering Barn'!J35*6+'Eksponering Voksen'!J35*58)/64)</f>
        <v/>
      </c>
      <c r="K35" s="66" t="e">
        <f>('Eksponering Barn'!K35*6+'Eksponering Voksen'!K35*58)/64</f>
        <v>#VALUE!</v>
      </c>
      <c r="L35" s="219" t="e">
        <f t="shared" si="1"/>
        <v>#VALUE!</v>
      </c>
      <c r="M35" s="66">
        <f>('Eksponering Barn'!M35*6+'Eksponering Voksen'!M35*58)/64</f>
        <v>0</v>
      </c>
      <c r="N35" s="66">
        <f>('Eksponering Barn'!N35*6+'Eksponering Voksen'!N35*58)/64</f>
        <v>0</v>
      </c>
      <c r="O35" s="66">
        <f>('Eksponering Barn'!O35*6+'Eksponering Voksen'!O35*58)/64</f>
        <v>0</v>
      </c>
      <c r="P35" s="66" t="e">
        <f>IF(Stoff!D33="i.r.","i.r",('Eksponering Barn'!P35*6+'Eksponering Voksen'!P35*58)/64)</f>
        <v>#VALUE!</v>
      </c>
      <c r="Q35" s="66" t="e">
        <f>('Eksponering Barn'!Q35*6+'Eksponering Voksen'!Q35*58)/64</f>
        <v>#VALUE!</v>
      </c>
      <c r="R35" s="66" t="str">
        <f>IF('Opptak i organismer'!H33="","",('Eksponering Barn'!R35*6+'Eksponering Voksen'!R35*58)/64)</f>
        <v/>
      </c>
      <c r="S35" s="66" t="e">
        <f>('Eksponering Barn'!S35*6+'Eksponering Voksen'!S35*58)/64</f>
        <v>#VALUE!</v>
      </c>
      <c r="T35" s="57"/>
      <c r="U35" s="57"/>
      <c r="V35" s="57"/>
      <c r="W35" s="57"/>
      <c r="X35" s="57"/>
      <c r="Y35" s="57"/>
      <c r="Z35" s="57"/>
      <c r="AA35" s="57"/>
      <c r="AB35" s="57"/>
      <c r="AC35" s="57"/>
      <c r="AD35" s="57"/>
      <c r="AE35" s="57"/>
      <c r="AF35" s="57"/>
      <c r="AG35" s="57"/>
      <c r="AH35" s="57"/>
      <c r="AI35" s="57"/>
    </row>
    <row r="36" spans="1:35" x14ac:dyDescent="0.2">
      <c r="A36" s="64" t="str">
        <f>IF('1b. Kons. jord'!C36&gt;0,"x","")</f>
        <v/>
      </c>
      <c r="B36" s="229" t="str">
        <f>IF(Stoff!$B34=0,"-",Stoff!$B34)</f>
        <v>Fenol</v>
      </c>
      <c r="C36" s="230" t="str">
        <f>IF(Stoff!L34&gt;0,Stoff!L34,"")</f>
        <v/>
      </c>
      <c r="D36" s="219" t="e">
        <f t="shared" si="0"/>
        <v>#VALUE!</v>
      </c>
      <c r="E36" s="66">
        <f>('Eksponering Barn'!E36*6+'Eksponering Voksen'!E36*58)/64</f>
        <v>0</v>
      </c>
      <c r="F36" s="66">
        <f>('Eksponering Barn'!F36*6+'Eksponering Voksen'!F36*58)/64</f>
        <v>0</v>
      </c>
      <c r="G36" s="66">
        <f>('Eksponering Barn'!G36*6+'Eksponering Voksen'!G36*58)/64</f>
        <v>0</v>
      </c>
      <c r="H36" s="66" t="e">
        <f>IF(Stoff!D34="i.r.","i.r",('Eksponering Barn'!H36*6+'Eksponering Voksen'!H36*58)/64)</f>
        <v>#VALUE!</v>
      </c>
      <c r="I36" s="66" t="e">
        <f>('Eksponering Barn'!I36*6+'Eksponering Voksen'!I36*58)/64</f>
        <v>#VALUE!</v>
      </c>
      <c r="J36" s="66" t="str">
        <f>IF('Opptak i organismer'!F34="","",('Eksponering Barn'!J36*6+'Eksponering Voksen'!J36*58)/64)</f>
        <v/>
      </c>
      <c r="K36" s="66" t="e">
        <f>('Eksponering Barn'!K36*6+'Eksponering Voksen'!K36*58)/64</f>
        <v>#VALUE!</v>
      </c>
      <c r="L36" s="219" t="e">
        <f t="shared" si="1"/>
        <v>#VALUE!</v>
      </c>
      <c r="M36" s="66">
        <f>('Eksponering Barn'!M36*6+'Eksponering Voksen'!M36*58)/64</f>
        <v>0</v>
      </c>
      <c r="N36" s="66">
        <f>('Eksponering Barn'!N36*6+'Eksponering Voksen'!N36*58)/64</f>
        <v>0</v>
      </c>
      <c r="O36" s="66">
        <f>('Eksponering Barn'!O36*6+'Eksponering Voksen'!O36*58)/64</f>
        <v>0</v>
      </c>
      <c r="P36" s="66" t="e">
        <f>IF(Stoff!D34="i.r.","i.r",('Eksponering Barn'!P36*6+'Eksponering Voksen'!P36*58)/64)</f>
        <v>#VALUE!</v>
      </c>
      <c r="Q36" s="66" t="e">
        <f>('Eksponering Barn'!Q36*6+'Eksponering Voksen'!Q36*58)/64</f>
        <v>#VALUE!</v>
      </c>
      <c r="R36" s="66" t="str">
        <f>IF('Opptak i organismer'!H34="","",('Eksponering Barn'!R36*6+'Eksponering Voksen'!R36*58)/64)</f>
        <v/>
      </c>
      <c r="S36" s="66" t="e">
        <f>('Eksponering Barn'!S36*6+'Eksponering Voksen'!S36*58)/64</f>
        <v>#VALUE!</v>
      </c>
      <c r="T36" s="57"/>
      <c r="U36" s="57"/>
      <c r="V36" s="57"/>
      <c r="W36" s="57"/>
      <c r="X36" s="57"/>
      <c r="Y36" s="57"/>
      <c r="Z36" s="57"/>
      <c r="AA36" s="57"/>
      <c r="AB36" s="57"/>
      <c r="AC36" s="57"/>
      <c r="AD36" s="57"/>
      <c r="AE36" s="57"/>
      <c r="AF36" s="57"/>
      <c r="AG36" s="57"/>
      <c r="AH36" s="57"/>
      <c r="AI36" s="57"/>
    </row>
    <row r="37" spans="1:35" x14ac:dyDescent="0.2">
      <c r="A37" s="64" t="str">
        <f>IF('1b. Kons. jord'!C37&gt;0,"x","")</f>
        <v/>
      </c>
      <c r="B37" s="229" t="str">
        <f>IF(Stoff!$B35=0,"-",Stoff!$B35)</f>
        <v>Sum mono,di,tri,tetra</v>
      </c>
      <c r="C37" s="230" t="str">
        <f>IF(Stoff!L35&gt;0,Stoff!L35,"")</f>
        <v/>
      </c>
      <c r="D37" s="219" t="e">
        <f t="shared" si="0"/>
        <v>#VALUE!</v>
      </c>
      <c r="E37" s="66">
        <f>('Eksponering Barn'!E37*6+'Eksponering Voksen'!E37*58)/64</f>
        <v>0</v>
      </c>
      <c r="F37" s="66">
        <f>('Eksponering Barn'!F37*6+'Eksponering Voksen'!F37*58)/64</f>
        <v>0</v>
      </c>
      <c r="G37" s="66">
        <f>('Eksponering Barn'!G37*6+'Eksponering Voksen'!G37*58)/64</f>
        <v>0</v>
      </c>
      <c r="H37" s="66" t="e">
        <f>IF(Stoff!D35="i.r.","i.r",('Eksponering Barn'!H37*6+'Eksponering Voksen'!H37*58)/64)</f>
        <v>#VALUE!</v>
      </c>
      <c r="I37" s="66" t="e">
        <f>('Eksponering Barn'!I37*6+'Eksponering Voksen'!I37*58)/64</f>
        <v>#VALUE!</v>
      </c>
      <c r="J37" s="66" t="str">
        <f>IF('Opptak i organismer'!F35="","",('Eksponering Barn'!J37*6+'Eksponering Voksen'!J37*58)/64)</f>
        <v/>
      </c>
      <c r="K37" s="66" t="e">
        <f>('Eksponering Barn'!K37*6+'Eksponering Voksen'!K37*58)/64</f>
        <v>#VALUE!</v>
      </c>
      <c r="L37" s="219" t="e">
        <f t="shared" si="1"/>
        <v>#VALUE!</v>
      </c>
      <c r="M37" s="66">
        <f>('Eksponering Barn'!M37*6+'Eksponering Voksen'!M37*58)/64</f>
        <v>0</v>
      </c>
      <c r="N37" s="66">
        <f>('Eksponering Barn'!N37*6+'Eksponering Voksen'!N37*58)/64</f>
        <v>0</v>
      </c>
      <c r="O37" s="66">
        <f>('Eksponering Barn'!O37*6+'Eksponering Voksen'!O37*58)/64</f>
        <v>0</v>
      </c>
      <c r="P37" s="66" t="e">
        <f>IF(Stoff!D35="i.r.","i.r",('Eksponering Barn'!P37*6+'Eksponering Voksen'!P37*58)/64)</f>
        <v>#VALUE!</v>
      </c>
      <c r="Q37" s="66" t="e">
        <f>('Eksponering Barn'!Q37*6+'Eksponering Voksen'!Q37*58)/64</f>
        <v>#VALUE!</v>
      </c>
      <c r="R37" s="66" t="str">
        <f>IF('Opptak i organismer'!H35="","",('Eksponering Barn'!R37*6+'Eksponering Voksen'!R37*58)/64)</f>
        <v/>
      </c>
      <c r="S37" s="66" t="e">
        <f>('Eksponering Barn'!S37*6+'Eksponering Voksen'!S37*58)/64</f>
        <v>#VALUE!</v>
      </c>
      <c r="T37" s="57"/>
      <c r="U37" s="57"/>
      <c r="V37" s="57"/>
      <c r="W37" s="57"/>
      <c r="X37" s="57"/>
      <c r="Y37" s="57"/>
      <c r="Z37" s="57"/>
      <c r="AA37" s="57"/>
      <c r="AB37" s="57"/>
      <c r="AC37" s="57"/>
      <c r="AD37" s="57"/>
      <c r="AE37" s="57"/>
      <c r="AF37" s="57"/>
      <c r="AG37" s="57"/>
      <c r="AH37" s="57"/>
      <c r="AI37" s="57"/>
    </row>
    <row r="38" spans="1:35" x14ac:dyDescent="0.2">
      <c r="A38" s="64" t="str">
        <f>IF('1b. Kons. jord'!C38&gt;0,"x","")</f>
        <v/>
      </c>
      <c r="B38" s="229" t="str">
        <f>IF(Stoff!$B36=0,"-",Stoff!$B36)</f>
        <v>Pentaklorfenol</v>
      </c>
      <c r="C38" s="230">
        <f>IF(Stoff!L36&gt;0,Stoff!L36,"")</f>
        <v>8.2999999999999998E-5</v>
      </c>
      <c r="D38" s="219" t="e">
        <f t="shared" si="0"/>
        <v>#VALUE!</v>
      </c>
      <c r="E38" s="66">
        <f>('Eksponering Barn'!E38*6+'Eksponering Voksen'!E38*58)/64</f>
        <v>0</v>
      </c>
      <c r="F38" s="66">
        <f>('Eksponering Barn'!F38*6+'Eksponering Voksen'!F38*58)/64</f>
        <v>0</v>
      </c>
      <c r="G38" s="66">
        <f>('Eksponering Barn'!G38*6+'Eksponering Voksen'!G38*58)/64</f>
        <v>0</v>
      </c>
      <c r="H38" s="66" t="e">
        <f>IF(Stoff!D36="i.r.","i.r",('Eksponering Barn'!H38*6+'Eksponering Voksen'!H38*58)/64)</f>
        <v>#VALUE!</v>
      </c>
      <c r="I38" s="66" t="e">
        <f>('Eksponering Barn'!I38*6+'Eksponering Voksen'!I38*58)/64</f>
        <v>#VALUE!</v>
      </c>
      <c r="J38" s="66" t="str">
        <f>IF('Opptak i organismer'!F36="","",('Eksponering Barn'!J38*6+'Eksponering Voksen'!J38*58)/64)</f>
        <v/>
      </c>
      <c r="K38" s="66" t="e">
        <f>('Eksponering Barn'!K38*6+'Eksponering Voksen'!K38*58)/64</f>
        <v>#VALUE!</v>
      </c>
      <c r="L38" s="219" t="e">
        <f t="shared" si="1"/>
        <v>#VALUE!</v>
      </c>
      <c r="M38" s="66">
        <f>('Eksponering Barn'!M38*6+'Eksponering Voksen'!M38*58)/64</f>
        <v>0</v>
      </c>
      <c r="N38" s="66">
        <f>('Eksponering Barn'!N38*6+'Eksponering Voksen'!N38*58)/64</f>
        <v>0</v>
      </c>
      <c r="O38" s="66">
        <f>('Eksponering Barn'!O38*6+'Eksponering Voksen'!O38*58)/64</f>
        <v>0</v>
      </c>
      <c r="P38" s="66" t="e">
        <f>IF(Stoff!D36="i.r.","i.r",('Eksponering Barn'!P38*6+'Eksponering Voksen'!P38*58)/64)</f>
        <v>#VALUE!</v>
      </c>
      <c r="Q38" s="66" t="e">
        <f>('Eksponering Barn'!Q38*6+'Eksponering Voksen'!Q38*58)/64</f>
        <v>#VALUE!</v>
      </c>
      <c r="R38" s="66" t="str">
        <f>IF('Opptak i organismer'!H36="","",('Eksponering Barn'!R38*6+'Eksponering Voksen'!R38*58)/64)</f>
        <v/>
      </c>
      <c r="S38" s="66" t="e">
        <f>('Eksponering Barn'!S38*6+'Eksponering Voksen'!S38*58)/64</f>
        <v>#VALUE!</v>
      </c>
      <c r="T38" s="57"/>
      <c r="U38" s="57"/>
      <c r="V38" s="57"/>
      <c r="W38" s="57"/>
      <c r="X38" s="57"/>
      <c r="Y38" s="57"/>
      <c r="Z38" s="57"/>
      <c r="AA38" s="57"/>
      <c r="AB38" s="57"/>
      <c r="AC38" s="57"/>
      <c r="AD38" s="57"/>
      <c r="AE38" s="57"/>
      <c r="AF38" s="57"/>
      <c r="AG38" s="57"/>
      <c r="AH38" s="57"/>
      <c r="AI38" s="57"/>
    </row>
    <row r="39" spans="1:35" x14ac:dyDescent="0.2">
      <c r="A39" s="64" t="str">
        <f>IF('1b. Kons. jord'!C39&gt;0,"x","")</f>
        <v/>
      </c>
      <c r="B39" s="229" t="str">
        <f>IF(Stoff!$B37=0,"-",Stoff!$B37)</f>
        <v>PAH totalt</v>
      </c>
      <c r="C39" s="230" t="str">
        <f>IF(Stoff!L37&gt;0,Stoff!L37,"")</f>
        <v/>
      </c>
      <c r="D39" s="219" t="e">
        <f t="shared" si="0"/>
        <v>#VALUE!</v>
      </c>
      <c r="E39" s="66">
        <f>('Eksponering Barn'!E39*6+'Eksponering Voksen'!E39*58)/64</f>
        <v>0</v>
      </c>
      <c r="F39" s="66">
        <f>('Eksponering Barn'!F39*6+'Eksponering Voksen'!F39*58)/64</f>
        <v>0</v>
      </c>
      <c r="G39" s="66">
        <f>('Eksponering Barn'!G39*6+'Eksponering Voksen'!G39*58)/64</f>
        <v>0</v>
      </c>
      <c r="H39" s="66" t="e">
        <f>IF(Stoff!D37="i.r.","i.r",('Eksponering Barn'!H39*6+'Eksponering Voksen'!H39*58)/64)</f>
        <v>#VALUE!</v>
      </c>
      <c r="I39" s="66" t="e">
        <f>('Eksponering Barn'!I39*6+'Eksponering Voksen'!I39*58)/64</f>
        <v>#VALUE!</v>
      </c>
      <c r="J39" s="66" t="str">
        <f>IF('Opptak i organismer'!F37="","",('Eksponering Barn'!J39*6+'Eksponering Voksen'!J39*58)/64)</f>
        <v/>
      </c>
      <c r="K39" s="66" t="e">
        <f>('Eksponering Barn'!K39*6+'Eksponering Voksen'!K39*58)/64</f>
        <v>#VALUE!</v>
      </c>
      <c r="L39" s="219" t="e">
        <f t="shared" si="1"/>
        <v>#VALUE!</v>
      </c>
      <c r="M39" s="66">
        <f>('Eksponering Barn'!M39*6+'Eksponering Voksen'!M39*58)/64</f>
        <v>0</v>
      </c>
      <c r="N39" s="66">
        <f>('Eksponering Barn'!N39*6+'Eksponering Voksen'!N39*58)/64</f>
        <v>0</v>
      </c>
      <c r="O39" s="66">
        <f>('Eksponering Barn'!O39*6+'Eksponering Voksen'!O39*58)/64</f>
        <v>0</v>
      </c>
      <c r="P39" s="66" t="e">
        <f>IF(Stoff!D37="i.r.","i.r",('Eksponering Barn'!P39*6+'Eksponering Voksen'!P39*58)/64)</f>
        <v>#VALUE!</v>
      </c>
      <c r="Q39" s="66" t="e">
        <f>('Eksponering Barn'!Q39*6+'Eksponering Voksen'!Q39*58)/64</f>
        <v>#VALUE!</v>
      </c>
      <c r="R39" s="66" t="str">
        <f>IF('Opptak i organismer'!H37="","",('Eksponering Barn'!R39*6+'Eksponering Voksen'!R39*58)/64)</f>
        <v/>
      </c>
      <c r="S39" s="66" t="e">
        <f>('Eksponering Barn'!S39*6+'Eksponering Voksen'!S39*58)/64</f>
        <v>#VALUE!</v>
      </c>
      <c r="T39" s="57"/>
      <c r="U39" s="57"/>
      <c r="V39" s="57"/>
      <c r="W39" s="57"/>
      <c r="X39" s="57"/>
      <c r="Y39" s="57"/>
      <c r="Z39" s="57"/>
      <c r="AA39" s="57"/>
      <c r="AB39" s="57"/>
      <c r="AC39" s="57"/>
      <c r="AD39" s="57"/>
      <c r="AE39" s="57"/>
      <c r="AF39" s="57"/>
      <c r="AG39" s="57"/>
      <c r="AH39" s="57"/>
      <c r="AI39" s="57"/>
    </row>
    <row r="40" spans="1:35" x14ac:dyDescent="0.2">
      <c r="A40" s="64" t="str">
        <f>IF('1b. Kons. jord'!C40&gt;0,"x","")</f>
        <v/>
      </c>
      <c r="B40" s="229" t="str">
        <f>IF(Stoff!$B38=0,"-",Stoff!$B38)</f>
        <v>Naftalen</v>
      </c>
      <c r="C40" s="230" t="str">
        <f>IF(Stoff!L38&gt;0,Stoff!L38,"")</f>
        <v/>
      </c>
      <c r="D40" s="219" t="e">
        <f t="shared" si="0"/>
        <v>#VALUE!</v>
      </c>
      <c r="E40" s="66">
        <f>('Eksponering Barn'!E40*6+'Eksponering Voksen'!E40*58)/64</f>
        <v>0</v>
      </c>
      <c r="F40" s="66">
        <f>('Eksponering Barn'!F40*6+'Eksponering Voksen'!F40*58)/64</f>
        <v>0</v>
      </c>
      <c r="G40" s="66">
        <f>('Eksponering Barn'!G40*6+'Eksponering Voksen'!G40*58)/64</f>
        <v>0</v>
      </c>
      <c r="H40" s="66" t="e">
        <f>IF(Stoff!D38="i.r.","i.r",('Eksponering Barn'!H40*6+'Eksponering Voksen'!H40*58)/64)</f>
        <v>#VALUE!</v>
      </c>
      <c r="I40" s="66" t="e">
        <f>('Eksponering Barn'!I40*6+'Eksponering Voksen'!I40*58)/64</f>
        <v>#VALUE!</v>
      </c>
      <c r="J40" s="66" t="str">
        <f>IF('Opptak i organismer'!F38="","",('Eksponering Barn'!J40*6+'Eksponering Voksen'!J40*58)/64)</f>
        <v/>
      </c>
      <c r="K40" s="66" t="e">
        <f>('Eksponering Barn'!K40*6+'Eksponering Voksen'!K40*58)/64</f>
        <v>#VALUE!</v>
      </c>
      <c r="L40" s="219" t="e">
        <f t="shared" si="1"/>
        <v>#VALUE!</v>
      </c>
      <c r="M40" s="66">
        <f>('Eksponering Barn'!M40*6+'Eksponering Voksen'!M40*58)/64</f>
        <v>0</v>
      </c>
      <c r="N40" s="66">
        <f>('Eksponering Barn'!N40*6+'Eksponering Voksen'!N40*58)/64</f>
        <v>0</v>
      </c>
      <c r="O40" s="66">
        <f>('Eksponering Barn'!O40*6+'Eksponering Voksen'!O40*58)/64</f>
        <v>0</v>
      </c>
      <c r="P40" s="66" t="e">
        <f>IF(Stoff!D38="i.r.","i.r",('Eksponering Barn'!P40*6+'Eksponering Voksen'!P40*58)/64)</f>
        <v>#VALUE!</v>
      </c>
      <c r="Q40" s="66" t="e">
        <f>('Eksponering Barn'!Q40*6+'Eksponering Voksen'!Q40*58)/64</f>
        <v>#VALUE!</v>
      </c>
      <c r="R40" s="66" t="str">
        <f>IF('Opptak i organismer'!H38="","",('Eksponering Barn'!R40*6+'Eksponering Voksen'!R40*58)/64)</f>
        <v/>
      </c>
      <c r="S40" s="66" t="e">
        <f>('Eksponering Barn'!S40*6+'Eksponering Voksen'!S40*58)/64</f>
        <v>#VALUE!</v>
      </c>
      <c r="T40" s="57"/>
      <c r="U40" s="57"/>
      <c r="V40" s="57"/>
      <c r="W40" s="57"/>
      <c r="X40" s="57"/>
      <c r="Y40" s="57"/>
      <c r="Z40" s="57"/>
      <c r="AA40" s="57"/>
      <c r="AB40" s="57"/>
      <c r="AC40" s="57"/>
      <c r="AD40" s="57"/>
      <c r="AE40" s="57"/>
      <c r="AF40" s="57"/>
      <c r="AG40" s="57"/>
      <c r="AH40" s="57"/>
      <c r="AI40" s="57"/>
    </row>
    <row r="41" spans="1:35" x14ac:dyDescent="0.2">
      <c r="A41" s="64" t="str">
        <f>IF('1b. Kons. jord'!C41&gt;0,"x","")</f>
        <v/>
      </c>
      <c r="B41" s="229" t="str">
        <f>IF(Stoff!$B39=0,"-",Stoff!$B39)</f>
        <v>Acenaftalen</v>
      </c>
      <c r="C41" s="230" t="str">
        <f>IF(Stoff!L39&gt;0,Stoff!L39,"")</f>
        <v/>
      </c>
      <c r="D41" s="219" t="e">
        <f t="shared" si="0"/>
        <v>#VALUE!</v>
      </c>
      <c r="E41" s="66">
        <f>('Eksponering Barn'!E41*6+'Eksponering Voksen'!E41*58)/64</f>
        <v>0</v>
      </c>
      <c r="F41" s="66">
        <f>('Eksponering Barn'!F41*6+'Eksponering Voksen'!F41*58)/64</f>
        <v>0</v>
      </c>
      <c r="G41" s="66">
        <f>('Eksponering Barn'!G41*6+'Eksponering Voksen'!G41*58)/64</f>
        <v>0</v>
      </c>
      <c r="H41" s="66" t="e">
        <f>IF(Stoff!D39="i.r.","i.r",('Eksponering Barn'!H41*6+'Eksponering Voksen'!H41*58)/64)</f>
        <v>#VALUE!</v>
      </c>
      <c r="I41" s="66" t="e">
        <f>('Eksponering Barn'!I41*6+'Eksponering Voksen'!I41*58)/64</f>
        <v>#VALUE!</v>
      </c>
      <c r="J41" s="66" t="str">
        <f>IF('Opptak i organismer'!F39="","",('Eksponering Barn'!J41*6+'Eksponering Voksen'!J41*58)/64)</f>
        <v/>
      </c>
      <c r="K41" s="66" t="e">
        <f>('Eksponering Barn'!K41*6+'Eksponering Voksen'!K41*58)/64</f>
        <v>#VALUE!</v>
      </c>
      <c r="L41" s="219" t="e">
        <f t="shared" si="1"/>
        <v>#VALUE!</v>
      </c>
      <c r="M41" s="66">
        <f>('Eksponering Barn'!M41*6+'Eksponering Voksen'!M41*58)/64</f>
        <v>0</v>
      </c>
      <c r="N41" s="66">
        <f>('Eksponering Barn'!N41*6+'Eksponering Voksen'!N41*58)/64</f>
        <v>0</v>
      </c>
      <c r="O41" s="66">
        <f>('Eksponering Barn'!O41*6+'Eksponering Voksen'!O41*58)/64</f>
        <v>0</v>
      </c>
      <c r="P41" s="66" t="e">
        <f>IF(Stoff!D39="i.r.","i.r",('Eksponering Barn'!P41*6+'Eksponering Voksen'!P41*58)/64)</f>
        <v>#VALUE!</v>
      </c>
      <c r="Q41" s="66" t="e">
        <f>('Eksponering Barn'!Q41*6+'Eksponering Voksen'!Q41*58)/64</f>
        <v>#VALUE!</v>
      </c>
      <c r="R41" s="66" t="str">
        <f>IF('Opptak i organismer'!H39="","",('Eksponering Barn'!R41*6+'Eksponering Voksen'!R41*58)/64)</f>
        <v/>
      </c>
      <c r="S41" s="66" t="e">
        <f>('Eksponering Barn'!S41*6+'Eksponering Voksen'!S41*58)/64</f>
        <v>#VALUE!</v>
      </c>
      <c r="T41" s="57"/>
      <c r="U41" s="57"/>
      <c r="V41" s="57"/>
      <c r="W41" s="57"/>
      <c r="X41" s="57"/>
      <c r="Y41" s="57"/>
      <c r="Z41" s="57"/>
      <c r="AA41" s="57"/>
      <c r="AB41" s="57"/>
      <c r="AC41" s="57"/>
      <c r="AD41" s="57"/>
      <c r="AE41" s="57"/>
      <c r="AF41" s="57"/>
      <c r="AG41" s="57"/>
      <c r="AH41" s="57"/>
      <c r="AI41" s="57"/>
    </row>
    <row r="42" spans="1:35" x14ac:dyDescent="0.2">
      <c r="A42" s="64" t="str">
        <f>IF('1b. Kons. jord'!C42&gt;0,"x","")</f>
        <v/>
      </c>
      <c r="B42" s="229" t="str">
        <f>IF(Stoff!$B40=0,"-",Stoff!$B40)</f>
        <v>Acenaften</v>
      </c>
      <c r="C42" s="230" t="str">
        <f>IF(Stoff!L40&gt;0,Stoff!L40,"")</f>
        <v/>
      </c>
      <c r="D42" s="219" t="e">
        <f t="shared" si="0"/>
        <v>#VALUE!</v>
      </c>
      <c r="E42" s="66">
        <f>('Eksponering Barn'!E42*6+'Eksponering Voksen'!E42*58)/64</f>
        <v>0</v>
      </c>
      <c r="F42" s="66">
        <f>('Eksponering Barn'!F42*6+'Eksponering Voksen'!F42*58)/64</f>
        <v>0</v>
      </c>
      <c r="G42" s="66">
        <f>('Eksponering Barn'!G42*6+'Eksponering Voksen'!G42*58)/64</f>
        <v>0</v>
      </c>
      <c r="H42" s="66" t="e">
        <f>IF(Stoff!D40="i.r.","i.r",('Eksponering Barn'!H42*6+'Eksponering Voksen'!H42*58)/64)</f>
        <v>#VALUE!</v>
      </c>
      <c r="I42" s="66" t="e">
        <f>('Eksponering Barn'!I42*6+'Eksponering Voksen'!I42*58)/64</f>
        <v>#VALUE!</v>
      </c>
      <c r="J42" s="66" t="str">
        <f>IF('Opptak i organismer'!F40="","",('Eksponering Barn'!J42*6+'Eksponering Voksen'!J42*58)/64)</f>
        <v/>
      </c>
      <c r="K42" s="66" t="e">
        <f>('Eksponering Barn'!K42*6+'Eksponering Voksen'!K42*58)/64</f>
        <v>#VALUE!</v>
      </c>
      <c r="L42" s="219" t="e">
        <f t="shared" si="1"/>
        <v>#VALUE!</v>
      </c>
      <c r="M42" s="66">
        <f>('Eksponering Barn'!M42*6+'Eksponering Voksen'!M42*58)/64</f>
        <v>0</v>
      </c>
      <c r="N42" s="66">
        <f>('Eksponering Barn'!N42*6+'Eksponering Voksen'!N42*58)/64</f>
        <v>0</v>
      </c>
      <c r="O42" s="66">
        <f>('Eksponering Barn'!O42*6+'Eksponering Voksen'!O42*58)/64</f>
        <v>0</v>
      </c>
      <c r="P42" s="66" t="e">
        <f>IF(Stoff!D40="i.r.","i.r",('Eksponering Barn'!P42*6+'Eksponering Voksen'!P42*58)/64)</f>
        <v>#VALUE!</v>
      </c>
      <c r="Q42" s="66" t="e">
        <f>('Eksponering Barn'!Q42*6+'Eksponering Voksen'!Q42*58)/64</f>
        <v>#VALUE!</v>
      </c>
      <c r="R42" s="66" t="str">
        <f>IF('Opptak i organismer'!H40="","",('Eksponering Barn'!R42*6+'Eksponering Voksen'!R42*58)/64)</f>
        <v/>
      </c>
      <c r="S42" s="66" t="e">
        <f>('Eksponering Barn'!S42*6+'Eksponering Voksen'!S42*58)/64</f>
        <v>#VALUE!</v>
      </c>
      <c r="T42" s="57"/>
      <c r="U42" s="57"/>
      <c r="V42" s="57"/>
      <c r="W42" s="57"/>
      <c r="X42" s="57"/>
      <c r="Y42" s="57"/>
      <c r="Z42" s="57"/>
      <c r="AA42" s="57"/>
      <c r="AB42" s="57"/>
      <c r="AC42" s="57"/>
      <c r="AD42" s="57"/>
      <c r="AE42" s="57"/>
      <c r="AF42" s="57"/>
      <c r="AG42" s="57"/>
      <c r="AH42" s="57"/>
      <c r="AI42" s="57"/>
    </row>
    <row r="43" spans="1:35" x14ac:dyDescent="0.2">
      <c r="A43" s="64" t="str">
        <f>IF('1b. Kons. jord'!C43&gt;0,"x","")</f>
        <v/>
      </c>
      <c r="B43" s="229" t="str">
        <f>IF(Stoff!$B41=0,"-",Stoff!$B41)</f>
        <v>Fenantren</v>
      </c>
      <c r="C43" s="230" t="str">
        <f>IF(Stoff!L41&gt;0,Stoff!L41,"")</f>
        <v/>
      </c>
      <c r="D43" s="219" t="e">
        <f t="shared" si="0"/>
        <v>#VALUE!</v>
      </c>
      <c r="E43" s="66">
        <f>('Eksponering Barn'!E43*6+'Eksponering Voksen'!E43*58)/64</f>
        <v>0</v>
      </c>
      <c r="F43" s="66">
        <f>('Eksponering Barn'!F43*6+'Eksponering Voksen'!F43*58)/64</f>
        <v>0</v>
      </c>
      <c r="G43" s="66">
        <f>('Eksponering Barn'!G43*6+'Eksponering Voksen'!G43*58)/64</f>
        <v>0</v>
      </c>
      <c r="H43" s="66" t="e">
        <f>IF(Stoff!D41="i.r.","i.r",('Eksponering Barn'!H43*6+'Eksponering Voksen'!H43*58)/64)</f>
        <v>#VALUE!</v>
      </c>
      <c r="I43" s="66" t="e">
        <f>('Eksponering Barn'!I43*6+'Eksponering Voksen'!I43*58)/64</f>
        <v>#VALUE!</v>
      </c>
      <c r="J43" s="66" t="str">
        <f>IF('Opptak i organismer'!F41="","",('Eksponering Barn'!J43*6+'Eksponering Voksen'!J43*58)/64)</f>
        <v/>
      </c>
      <c r="K43" s="66" t="e">
        <f>('Eksponering Barn'!K43*6+'Eksponering Voksen'!K43*58)/64</f>
        <v>#VALUE!</v>
      </c>
      <c r="L43" s="219" t="e">
        <f t="shared" si="1"/>
        <v>#VALUE!</v>
      </c>
      <c r="M43" s="66">
        <f>('Eksponering Barn'!M43*6+'Eksponering Voksen'!M43*58)/64</f>
        <v>0</v>
      </c>
      <c r="N43" s="66">
        <f>('Eksponering Barn'!N43*6+'Eksponering Voksen'!N43*58)/64</f>
        <v>0</v>
      </c>
      <c r="O43" s="66">
        <f>('Eksponering Barn'!O43*6+'Eksponering Voksen'!O43*58)/64</f>
        <v>0</v>
      </c>
      <c r="P43" s="66" t="e">
        <f>IF(Stoff!D41="i.r.","i.r",('Eksponering Barn'!P43*6+'Eksponering Voksen'!P43*58)/64)</f>
        <v>#VALUE!</v>
      </c>
      <c r="Q43" s="66" t="e">
        <f>('Eksponering Barn'!Q43*6+'Eksponering Voksen'!Q43*58)/64</f>
        <v>#VALUE!</v>
      </c>
      <c r="R43" s="66" t="str">
        <f>IF('Opptak i organismer'!H41="","",('Eksponering Barn'!R43*6+'Eksponering Voksen'!R43*58)/64)</f>
        <v/>
      </c>
      <c r="S43" s="66" t="e">
        <f>('Eksponering Barn'!S43*6+'Eksponering Voksen'!S43*58)/64</f>
        <v>#VALUE!</v>
      </c>
      <c r="T43" s="57"/>
      <c r="U43" s="57"/>
      <c r="V43" s="57"/>
      <c r="W43" s="57"/>
      <c r="X43" s="57"/>
      <c r="Y43" s="57"/>
      <c r="Z43" s="57"/>
      <c r="AA43" s="57"/>
      <c r="AB43" s="57"/>
      <c r="AC43" s="57"/>
      <c r="AD43" s="57"/>
      <c r="AE43" s="57"/>
      <c r="AF43" s="57"/>
      <c r="AG43" s="57"/>
      <c r="AH43" s="57"/>
      <c r="AI43" s="57"/>
    </row>
    <row r="44" spans="1:35" x14ac:dyDescent="0.2">
      <c r="A44" s="64" t="str">
        <f>IF('1b. Kons. jord'!C44&gt;0,"x","")</f>
        <v/>
      </c>
      <c r="B44" s="229" t="str">
        <f>IF(Stoff!$B42=0,"-",Stoff!$B42)</f>
        <v>Antracen</v>
      </c>
      <c r="C44" s="230" t="str">
        <f>IF(Stoff!L42&gt;0,Stoff!L42,"")</f>
        <v/>
      </c>
      <c r="D44" s="219" t="e">
        <f t="shared" si="0"/>
        <v>#VALUE!</v>
      </c>
      <c r="E44" s="66">
        <f>('Eksponering Barn'!E44*6+'Eksponering Voksen'!E44*58)/64</f>
        <v>0</v>
      </c>
      <c r="F44" s="66">
        <f>('Eksponering Barn'!F44*6+'Eksponering Voksen'!F44*58)/64</f>
        <v>0</v>
      </c>
      <c r="G44" s="66">
        <f>('Eksponering Barn'!G44*6+'Eksponering Voksen'!G44*58)/64</f>
        <v>0</v>
      </c>
      <c r="H44" s="66" t="e">
        <f>IF(Stoff!D42="i.r.","i.r",('Eksponering Barn'!H44*6+'Eksponering Voksen'!H44*58)/64)</f>
        <v>#VALUE!</v>
      </c>
      <c r="I44" s="66" t="e">
        <f>('Eksponering Barn'!I44*6+'Eksponering Voksen'!I44*58)/64</f>
        <v>#VALUE!</v>
      </c>
      <c r="J44" s="66" t="str">
        <f>IF('Opptak i organismer'!F42="","",('Eksponering Barn'!J44*6+'Eksponering Voksen'!J44*58)/64)</f>
        <v/>
      </c>
      <c r="K44" s="66" t="e">
        <f>('Eksponering Barn'!K44*6+'Eksponering Voksen'!K44*58)/64</f>
        <v>#VALUE!</v>
      </c>
      <c r="L44" s="219" t="e">
        <f t="shared" si="1"/>
        <v>#VALUE!</v>
      </c>
      <c r="M44" s="66">
        <f>('Eksponering Barn'!M44*6+'Eksponering Voksen'!M44*58)/64</f>
        <v>0</v>
      </c>
      <c r="N44" s="66">
        <f>('Eksponering Barn'!N44*6+'Eksponering Voksen'!N44*58)/64</f>
        <v>0</v>
      </c>
      <c r="O44" s="66">
        <f>('Eksponering Barn'!O44*6+'Eksponering Voksen'!O44*58)/64</f>
        <v>0</v>
      </c>
      <c r="P44" s="66" t="e">
        <f>IF(Stoff!D42="i.r.","i.r",('Eksponering Barn'!P44*6+'Eksponering Voksen'!P44*58)/64)</f>
        <v>#VALUE!</v>
      </c>
      <c r="Q44" s="66" t="e">
        <f>('Eksponering Barn'!Q44*6+'Eksponering Voksen'!Q44*58)/64</f>
        <v>#VALUE!</v>
      </c>
      <c r="R44" s="66" t="str">
        <f>IF('Opptak i organismer'!H42="","",('Eksponering Barn'!R44*6+'Eksponering Voksen'!R44*58)/64)</f>
        <v/>
      </c>
      <c r="S44" s="66" t="e">
        <f>('Eksponering Barn'!S44*6+'Eksponering Voksen'!S44*58)/64</f>
        <v>#VALUE!</v>
      </c>
      <c r="T44" s="57"/>
      <c r="U44" s="57"/>
      <c r="V44" s="57"/>
      <c r="W44" s="57"/>
      <c r="X44" s="57"/>
      <c r="Y44" s="57"/>
      <c r="Z44" s="57"/>
      <c r="AA44" s="57"/>
      <c r="AB44" s="57"/>
      <c r="AC44" s="57"/>
      <c r="AD44" s="57"/>
      <c r="AE44" s="57"/>
      <c r="AF44" s="57"/>
      <c r="AG44" s="57"/>
      <c r="AH44" s="57"/>
      <c r="AI44" s="57"/>
    </row>
    <row r="45" spans="1:35" x14ac:dyDescent="0.2">
      <c r="A45" s="64" t="str">
        <f>IF('1b. Kons. jord'!C45&gt;0,"x","")</f>
        <v/>
      </c>
      <c r="B45" s="229" t="str">
        <f>IF(Stoff!$B43=0,"-",Stoff!$B43)</f>
        <v>Fluoren</v>
      </c>
      <c r="C45" s="230" t="str">
        <f>IF(Stoff!L43&gt;0,Stoff!L43,"")</f>
        <v/>
      </c>
      <c r="D45" s="219" t="e">
        <f t="shared" si="0"/>
        <v>#VALUE!</v>
      </c>
      <c r="E45" s="66">
        <f>('Eksponering Barn'!E45*6+'Eksponering Voksen'!E45*58)/64</f>
        <v>0</v>
      </c>
      <c r="F45" s="66">
        <f>('Eksponering Barn'!F45*6+'Eksponering Voksen'!F45*58)/64</f>
        <v>0</v>
      </c>
      <c r="G45" s="66">
        <f>('Eksponering Barn'!G45*6+'Eksponering Voksen'!G45*58)/64</f>
        <v>0</v>
      </c>
      <c r="H45" s="66" t="e">
        <f>IF(Stoff!D43="i.r.","i.r",('Eksponering Barn'!H45*6+'Eksponering Voksen'!H45*58)/64)</f>
        <v>#VALUE!</v>
      </c>
      <c r="I45" s="66" t="e">
        <f>('Eksponering Barn'!I45*6+'Eksponering Voksen'!I45*58)/64</f>
        <v>#VALUE!</v>
      </c>
      <c r="J45" s="66" t="str">
        <f>IF('Opptak i organismer'!F43="","",('Eksponering Barn'!J45*6+'Eksponering Voksen'!J45*58)/64)</f>
        <v/>
      </c>
      <c r="K45" s="66" t="e">
        <f>('Eksponering Barn'!K45*6+'Eksponering Voksen'!K45*58)/64</f>
        <v>#VALUE!</v>
      </c>
      <c r="L45" s="219" t="e">
        <f t="shared" si="1"/>
        <v>#VALUE!</v>
      </c>
      <c r="M45" s="66">
        <f>('Eksponering Barn'!M45*6+'Eksponering Voksen'!M45*58)/64</f>
        <v>0</v>
      </c>
      <c r="N45" s="66">
        <f>('Eksponering Barn'!N45*6+'Eksponering Voksen'!N45*58)/64</f>
        <v>0</v>
      </c>
      <c r="O45" s="66">
        <f>('Eksponering Barn'!O45*6+'Eksponering Voksen'!O45*58)/64</f>
        <v>0</v>
      </c>
      <c r="P45" s="66" t="e">
        <f>IF(Stoff!D43="i.r.","i.r",('Eksponering Barn'!P45*6+'Eksponering Voksen'!P45*58)/64)</f>
        <v>#VALUE!</v>
      </c>
      <c r="Q45" s="66" t="e">
        <f>('Eksponering Barn'!Q45*6+'Eksponering Voksen'!Q45*58)/64</f>
        <v>#VALUE!</v>
      </c>
      <c r="R45" s="66" t="str">
        <f>IF('Opptak i organismer'!H43="","",('Eksponering Barn'!R45*6+'Eksponering Voksen'!R45*58)/64)</f>
        <v/>
      </c>
      <c r="S45" s="66" t="e">
        <f>('Eksponering Barn'!S45*6+'Eksponering Voksen'!S45*58)/64</f>
        <v>#VALUE!</v>
      </c>
      <c r="T45" s="57"/>
      <c r="U45" s="57"/>
      <c r="V45" s="57"/>
      <c r="W45" s="57"/>
      <c r="X45" s="57"/>
      <c r="Y45" s="57"/>
      <c r="Z45" s="57"/>
      <c r="AA45" s="57"/>
      <c r="AB45" s="57"/>
      <c r="AC45" s="57"/>
      <c r="AD45" s="57"/>
      <c r="AE45" s="57"/>
      <c r="AF45" s="57"/>
      <c r="AG45" s="57"/>
      <c r="AH45" s="57"/>
      <c r="AI45" s="57"/>
    </row>
    <row r="46" spans="1:35" x14ac:dyDescent="0.2">
      <c r="A46" s="64" t="str">
        <f>IF('1b. Kons. jord'!C46&gt;0,"x","")</f>
        <v/>
      </c>
      <c r="B46" s="229" t="str">
        <f>IF(Stoff!$B44=0,"-",Stoff!$B44)</f>
        <v>Fluoranten</v>
      </c>
      <c r="C46" s="230" t="str">
        <f>IF(Stoff!L44&gt;0,Stoff!L44,"")</f>
        <v/>
      </c>
      <c r="D46" s="219" t="e">
        <f t="shared" si="0"/>
        <v>#VALUE!</v>
      </c>
      <c r="E46" s="66">
        <f>('Eksponering Barn'!E46*6+'Eksponering Voksen'!E46*58)/64</f>
        <v>0</v>
      </c>
      <c r="F46" s="66">
        <f>('Eksponering Barn'!F46*6+'Eksponering Voksen'!F46*58)/64</f>
        <v>0</v>
      </c>
      <c r="G46" s="66">
        <f>('Eksponering Barn'!G46*6+'Eksponering Voksen'!G46*58)/64</f>
        <v>0</v>
      </c>
      <c r="H46" s="66" t="e">
        <f>IF(Stoff!D44="i.r.","i.r",('Eksponering Barn'!H46*6+'Eksponering Voksen'!H46*58)/64)</f>
        <v>#VALUE!</v>
      </c>
      <c r="I46" s="66" t="e">
        <f>('Eksponering Barn'!I46*6+'Eksponering Voksen'!I46*58)/64</f>
        <v>#VALUE!</v>
      </c>
      <c r="J46" s="66" t="str">
        <f>IF('Opptak i organismer'!F44="","",('Eksponering Barn'!J46*6+'Eksponering Voksen'!J46*58)/64)</f>
        <v/>
      </c>
      <c r="K46" s="66" t="e">
        <f>('Eksponering Barn'!K46*6+'Eksponering Voksen'!K46*58)/64</f>
        <v>#VALUE!</v>
      </c>
      <c r="L46" s="219" t="e">
        <f t="shared" si="1"/>
        <v>#VALUE!</v>
      </c>
      <c r="M46" s="66">
        <f>('Eksponering Barn'!M46*6+'Eksponering Voksen'!M46*58)/64</f>
        <v>0</v>
      </c>
      <c r="N46" s="66">
        <f>('Eksponering Barn'!N46*6+'Eksponering Voksen'!N46*58)/64</f>
        <v>0</v>
      </c>
      <c r="O46" s="66">
        <f>('Eksponering Barn'!O46*6+'Eksponering Voksen'!O46*58)/64</f>
        <v>0</v>
      </c>
      <c r="P46" s="66" t="e">
        <f>IF(Stoff!D44="i.r.","i.r",('Eksponering Barn'!P46*6+'Eksponering Voksen'!P46*58)/64)</f>
        <v>#VALUE!</v>
      </c>
      <c r="Q46" s="66" t="e">
        <f>('Eksponering Barn'!Q46*6+'Eksponering Voksen'!Q46*58)/64</f>
        <v>#VALUE!</v>
      </c>
      <c r="R46" s="66" t="str">
        <f>IF('Opptak i organismer'!H44="","",('Eksponering Barn'!R46*6+'Eksponering Voksen'!R46*58)/64)</f>
        <v/>
      </c>
      <c r="S46" s="66" t="e">
        <f>('Eksponering Barn'!S46*6+'Eksponering Voksen'!S46*58)/64</f>
        <v>#VALUE!</v>
      </c>
      <c r="T46" s="57"/>
      <c r="U46" s="57"/>
      <c r="V46" s="57"/>
      <c r="W46" s="57"/>
      <c r="X46" s="57"/>
      <c r="Y46" s="57"/>
      <c r="Z46" s="57"/>
      <c r="AA46" s="57"/>
      <c r="AB46" s="57"/>
      <c r="AC46" s="57"/>
      <c r="AD46" s="57"/>
      <c r="AE46" s="57"/>
      <c r="AF46" s="57"/>
      <c r="AG46" s="57"/>
      <c r="AH46" s="57"/>
      <c r="AI46" s="57"/>
    </row>
    <row r="47" spans="1:35" x14ac:dyDescent="0.2">
      <c r="A47" s="64" t="str">
        <f>IF('1b. Kons. jord'!C47&gt;0,"x","")</f>
        <v/>
      </c>
      <c r="B47" s="229" t="str">
        <f>IF(Stoff!$B45=0,"-",Stoff!$B45)</f>
        <v>Pyrene</v>
      </c>
      <c r="C47" s="230" t="str">
        <f>IF(Stoff!L45&gt;0,Stoff!L45,"")</f>
        <v/>
      </c>
      <c r="D47" s="219" t="e">
        <f t="shared" si="0"/>
        <v>#VALUE!</v>
      </c>
      <c r="E47" s="66">
        <f>('Eksponering Barn'!E47*6+'Eksponering Voksen'!E47*58)/64</f>
        <v>0</v>
      </c>
      <c r="F47" s="66">
        <f>('Eksponering Barn'!F47*6+'Eksponering Voksen'!F47*58)/64</f>
        <v>0</v>
      </c>
      <c r="G47" s="66">
        <f>('Eksponering Barn'!G47*6+'Eksponering Voksen'!G47*58)/64</f>
        <v>0</v>
      </c>
      <c r="H47" s="66" t="e">
        <f>IF(Stoff!D45="i.r.","i.r",('Eksponering Barn'!H47*6+'Eksponering Voksen'!H47*58)/64)</f>
        <v>#VALUE!</v>
      </c>
      <c r="I47" s="66" t="e">
        <f>('Eksponering Barn'!I47*6+'Eksponering Voksen'!I47*58)/64</f>
        <v>#VALUE!</v>
      </c>
      <c r="J47" s="66" t="str">
        <f>IF('Opptak i organismer'!F45="","",('Eksponering Barn'!J47*6+'Eksponering Voksen'!J47*58)/64)</f>
        <v/>
      </c>
      <c r="K47" s="66" t="e">
        <f>('Eksponering Barn'!K47*6+'Eksponering Voksen'!K47*58)/64</f>
        <v>#VALUE!</v>
      </c>
      <c r="L47" s="219" t="e">
        <f t="shared" si="1"/>
        <v>#VALUE!</v>
      </c>
      <c r="M47" s="66">
        <f>('Eksponering Barn'!M47*6+'Eksponering Voksen'!M47*58)/64</f>
        <v>0</v>
      </c>
      <c r="N47" s="66">
        <f>('Eksponering Barn'!N47*6+'Eksponering Voksen'!N47*58)/64</f>
        <v>0</v>
      </c>
      <c r="O47" s="66">
        <f>('Eksponering Barn'!O47*6+'Eksponering Voksen'!O47*58)/64</f>
        <v>0</v>
      </c>
      <c r="P47" s="66" t="e">
        <f>IF(Stoff!D45="i.r.","i.r",('Eksponering Barn'!P47*6+'Eksponering Voksen'!P47*58)/64)</f>
        <v>#VALUE!</v>
      </c>
      <c r="Q47" s="66" t="e">
        <f>('Eksponering Barn'!Q47*6+'Eksponering Voksen'!Q47*58)/64</f>
        <v>#VALUE!</v>
      </c>
      <c r="R47" s="66" t="str">
        <f>IF('Opptak i organismer'!H45="","",('Eksponering Barn'!R47*6+'Eksponering Voksen'!R47*58)/64)</f>
        <v/>
      </c>
      <c r="S47" s="66" t="e">
        <f>('Eksponering Barn'!S47*6+'Eksponering Voksen'!S47*58)/64</f>
        <v>#VALUE!</v>
      </c>
      <c r="T47" s="57"/>
      <c r="U47" s="57"/>
      <c r="V47" s="57"/>
      <c r="W47" s="57"/>
      <c r="X47" s="57"/>
      <c r="Y47" s="57"/>
      <c r="Z47" s="57"/>
      <c r="AA47" s="57"/>
      <c r="AB47" s="57"/>
      <c r="AC47" s="57"/>
      <c r="AD47" s="57"/>
      <c r="AE47" s="57"/>
      <c r="AF47" s="57"/>
      <c r="AG47" s="57"/>
      <c r="AH47" s="57"/>
      <c r="AI47" s="57"/>
    </row>
    <row r="48" spans="1:35" x14ac:dyDescent="0.2">
      <c r="A48" s="64" t="str">
        <f>IF('1b. Kons. jord'!C48&gt;0,"x","")</f>
        <v/>
      </c>
      <c r="B48" s="229" t="str">
        <f>IF(Stoff!$B46=0,"-",Stoff!$B46)</f>
        <v>Benzo(a)antracen</v>
      </c>
      <c r="C48" s="230">
        <f>IF(Stoff!L46&gt;0,Stoff!L46,"")</f>
        <v>2.3000000000000001E-4</v>
      </c>
      <c r="D48" s="219" t="e">
        <f t="shared" si="0"/>
        <v>#VALUE!</v>
      </c>
      <c r="E48" s="66">
        <f>('Eksponering Barn'!E48*6+'Eksponering Voksen'!E48*58)/64</f>
        <v>0</v>
      </c>
      <c r="F48" s="66">
        <f>('Eksponering Barn'!F48*6+'Eksponering Voksen'!F48*58)/64</f>
        <v>0</v>
      </c>
      <c r="G48" s="66">
        <f>('Eksponering Barn'!G48*6+'Eksponering Voksen'!G48*58)/64</f>
        <v>0</v>
      </c>
      <c r="H48" s="66" t="e">
        <f>IF(Stoff!D46="i.r.","i.r",('Eksponering Barn'!H48*6+'Eksponering Voksen'!H48*58)/64)</f>
        <v>#VALUE!</v>
      </c>
      <c r="I48" s="66" t="e">
        <f>('Eksponering Barn'!I48*6+'Eksponering Voksen'!I48*58)/64</f>
        <v>#VALUE!</v>
      </c>
      <c r="J48" s="66" t="str">
        <f>IF('Opptak i organismer'!F46="","",('Eksponering Barn'!J48*6+'Eksponering Voksen'!J48*58)/64)</f>
        <v/>
      </c>
      <c r="K48" s="66" t="e">
        <f>('Eksponering Barn'!K48*6+'Eksponering Voksen'!K48*58)/64</f>
        <v>#VALUE!</v>
      </c>
      <c r="L48" s="219" t="e">
        <f t="shared" si="1"/>
        <v>#VALUE!</v>
      </c>
      <c r="M48" s="66">
        <f>('Eksponering Barn'!M48*6+'Eksponering Voksen'!M48*58)/64</f>
        <v>0</v>
      </c>
      <c r="N48" s="66">
        <f>('Eksponering Barn'!N48*6+'Eksponering Voksen'!N48*58)/64</f>
        <v>0</v>
      </c>
      <c r="O48" s="66">
        <f>('Eksponering Barn'!O48*6+'Eksponering Voksen'!O48*58)/64</f>
        <v>0</v>
      </c>
      <c r="P48" s="66" t="e">
        <f>IF(Stoff!D46="i.r.","i.r",('Eksponering Barn'!P48*6+'Eksponering Voksen'!P48*58)/64)</f>
        <v>#VALUE!</v>
      </c>
      <c r="Q48" s="66" t="e">
        <f>('Eksponering Barn'!Q48*6+'Eksponering Voksen'!Q48*58)/64</f>
        <v>#VALUE!</v>
      </c>
      <c r="R48" s="66" t="str">
        <f>IF('Opptak i organismer'!H46="","",('Eksponering Barn'!R48*6+'Eksponering Voksen'!R48*58)/64)</f>
        <v/>
      </c>
      <c r="S48" s="66" t="e">
        <f>('Eksponering Barn'!S48*6+'Eksponering Voksen'!S48*58)/64</f>
        <v>#VALUE!</v>
      </c>
      <c r="T48" s="57"/>
      <c r="U48" s="57"/>
      <c r="V48" s="57"/>
      <c r="W48" s="57"/>
      <c r="X48" s="57"/>
      <c r="Y48" s="57"/>
      <c r="Z48" s="57"/>
      <c r="AA48" s="57"/>
      <c r="AB48" s="57"/>
      <c r="AC48" s="57"/>
      <c r="AD48" s="57"/>
      <c r="AE48" s="57"/>
      <c r="AF48" s="57"/>
      <c r="AG48" s="57"/>
      <c r="AH48" s="57"/>
      <c r="AI48" s="57"/>
    </row>
    <row r="49" spans="1:35" x14ac:dyDescent="0.2">
      <c r="A49" s="64" t="str">
        <f>IF('1b. Kons. jord'!C49&gt;0,"x","")</f>
        <v/>
      </c>
      <c r="B49" s="229" t="str">
        <f>IF(Stoff!$B47=0,"-",Stoff!$B47)</f>
        <v>Krysen</v>
      </c>
      <c r="C49" s="230">
        <f>IF(Stoff!L47&gt;0,Stoff!L47,"")</f>
        <v>2.3E-3</v>
      </c>
      <c r="D49" s="219" t="e">
        <f t="shared" si="0"/>
        <v>#VALUE!</v>
      </c>
      <c r="E49" s="66">
        <f>('Eksponering Barn'!E49*6+'Eksponering Voksen'!E49*58)/64</f>
        <v>0</v>
      </c>
      <c r="F49" s="66">
        <f>('Eksponering Barn'!F49*6+'Eksponering Voksen'!F49*58)/64</f>
        <v>0</v>
      </c>
      <c r="G49" s="66">
        <f>('Eksponering Barn'!G49*6+'Eksponering Voksen'!G49*58)/64</f>
        <v>0</v>
      </c>
      <c r="H49" s="66" t="e">
        <f>IF(Stoff!D47="i.r.","i.r",('Eksponering Barn'!H49*6+'Eksponering Voksen'!H49*58)/64)</f>
        <v>#VALUE!</v>
      </c>
      <c r="I49" s="66" t="e">
        <f>('Eksponering Barn'!I49*6+'Eksponering Voksen'!I49*58)/64</f>
        <v>#VALUE!</v>
      </c>
      <c r="J49" s="66" t="str">
        <f>IF('Opptak i organismer'!F47="","",('Eksponering Barn'!J49*6+'Eksponering Voksen'!J49*58)/64)</f>
        <v/>
      </c>
      <c r="K49" s="66" t="e">
        <f>('Eksponering Barn'!K49*6+'Eksponering Voksen'!K49*58)/64</f>
        <v>#VALUE!</v>
      </c>
      <c r="L49" s="219" t="e">
        <f t="shared" si="1"/>
        <v>#VALUE!</v>
      </c>
      <c r="M49" s="66">
        <f>('Eksponering Barn'!M49*6+'Eksponering Voksen'!M49*58)/64</f>
        <v>0</v>
      </c>
      <c r="N49" s="66">
        <f>('Eksponering Barn'!N49*6+'Eksponering Voksen'!N49*58)/64</f>
        <v>0</v>
      </c>
      <c r="O49" s="66">
        <f>('Eksponering Barn'!O49*6+'Eksponering Voksen'!O49*58)/64</f>
        <v>0</v>
      </c>
      <c r="P49" s="66" t="e">
        <f>IF(Stoff!D47="i.r.","i.r",('Eksponering Barn'!P49*6+'Eksponering Voksen'!P49*58)/64)</f>
        <v>#VALUE!</v>
      </c>
      <c r="Q49" s="66" t="e">
        <f>('Eksponering Barn'!Q49*6+'Eksponering Voksen'!Q49*58)/64</f>
        <v>#VALUE!</v>
      </c>
      <c r="R49" s="66" t="str">
        <f>IF('Opptak i organismer'!H47="","",('Eksponering Barn'!R49*6+'Eksponering Voksen'!R49*58)/64)</f>
        <v/>
      </c>
      <c r="S49" s="66" t="e">
        <f>('Eksponering Barn'!S49*6+'Eksponering Voksen'!S49*58)/64</f>
        <v>#VALUE!</v>
      </c>
      <c r="T49" s="57"/>
      <c r="U49" s="57"/>
      <c r="V49" s="57"/>
      <c r="W49" s="57"/>
      <c r="X49" s="57"/>
      <c r="Y49" s="57"/>
      <c r="Z49" s="57"/>
      <c r="AA49" s="57"/>
      <c r="AB49" s="57"/>
      <c r="AC49" s="57"/>
      <c r="AD49" s="57"/>
      <c r="AE49" s="57"/>
      <c r="AF49" s="57"/>
      <c r="AG49" s="57"/>
      <c r="AH49" s="57"/>
      <c r="AI49" s="57"/>
    </row>
    <row r="50" spans="1:35" x14ac:dyDescent="0.2">
      <c r="A50" s="64" t="str">
        <f>IF('1b. Kons. jord'!C50&gt;0,"x","")</f>
        <v/>
      </c>
      <c r="B50" s="229" t="str">
        <f>IF(Stoff!$B48=0,"-",Stoff!$B48)</f>
        <v>Benzo(b)fluoranten</v>
      </c>
      <c r="C50" s="230">
        <f>IF(Stoff!L48&gt;0,Stoff!L48,"")</f>
        <v>2.3000000000000001E-4</v>
      </c>
      <c r="D50" s="219" t="e">
        <f t="shared" si="0"/>
        <v>#VALUE!</v>
      </c>
      <c r="E50" s="66">
        <f>('Eksponering Barn'!E50*6+'Eksponering Voksen'!E50*58)/64</f>
        <v>0</v>
      </c>
      <c r="F50" s="66">
        <f>('Eksponering Barn'!F50*6+'Eksponering Voksen'!F50*58)/64</f>
        <v>0</v>
      </c>
      <c r="G50" s="66">
        <f>('Eksponering Barn'!G50*6+'Eksponering Voksen'!G50*58)/64</f>
        <v>0</v>
      </c>
      <c r="H50" s="66" t="e">
        <f>IF(Stoff!D48="i.r.","i.r",('Eksponering Barn'!H50*6+'Eksponering Voksen'!H50*58)/64)</f>
        <v>#VALUE!</v>
      </c>
      <c r="I50" s="66" t="e">
        <f>('Eksponering Barn'!I50*6+'Eksponering Voksen'!I50*58)/64</f>
        <v>#VALUE!</v>
      </c>
      <c r="J50" s="66" t="str">
        <f>IF('Opptak i organismer'!F48="","",('Eksponering Barn'!J50*6+'Eksponering Voksen'!J50*58)/64)</f>
        <v/>
      </c>
      <c r="K50" s="66" t="e">
        <f>('Eksponering Barn'!K50*6+'Eksponering Voksen'!K50*58)/64</f>
        <v>#VALUE!</v>
      </c>
      <c r="L50" s="219" t="e">
        <f t="shared" si="1"/>
        <v>#VALUE!</v>
      </c>
      <c r="M50" s="66">
        <f>('Eksponering Barn'!M50*6+'Eksponering Voksen'!M50*58)/64</f>
        <v>0</v>
      </c>
      <c r="N50" s="66">
        <f>('Eksponering Barn'!N50*6+'Eksponering Voksen'!N50*58)/64</f>
        <v>0</v>
      </c>
      <c r="O50" s="66">
        <f>('Eksponering Barn'!O50*6+'Eksponering Voksen'!O50*58)/64</f>
        <v>0</v>
      </c>
      <c r="P50" s="66" t="e">
        <f>IF(Stoff!D48="i.r.","i.r",('Eksponering Barn'!P50*6+'Eksponering Voksen'!P50*58)/64)</f>
        <v>#VALUE!</v>
      </c>
      <c r="Q50" s="66" t="e">
        <f>('Eksponering Barn'!Q50*6+'Eksponering Voksen'!Q50*58)/64</f>
        <v>#VALUE!</v>
      </c>
      <c r="R50" s="66" t="str">
        <f>IF('Opptak i organismer'!H48="","",('Eksponering Barn'!R50*6+'Eksponering Voksen'!R50*58)/64)</f>
        <v/>
      </c>
      <c r="S50" s="66" t="e">
        <f>('Eksponering Barn'!S50*6+'Eksponering Voksen'!S50*58)/64</f>
        <v>#VALUE!</v>
      </c>
      <c r="T50" s="57"/>
      <c r="U50" s="57"/>
      <c r="V50" s="57"/>
      <c r="W50" s="57"/>
      <c r="X50" s="57"/>
      <c r="Y50" s="57"/>
      <c r="Z50" s="57"/>
      <c r="AA50" s="57"/>
      <c r="AB50" s="57"/>
      <c r="AC50" s="57"/>
      <c r="AD50" s="57"/>
      <c r="AE50" s="57"/>
      <c r="AF50" s="57"/>
      <c r="AG50" s="57"/>
      <c r="AH50" s="57"/>
      <c r="AI50" s="57"/>
    </row>
    <row r="51" spans="1:35" x14ac:dyDescent="0.2">
      <c r="A51" s="64" t="str">
        <f>IF('1b. Kons. jord'!C51&gt;0,"x","")</f>
        <v/>
      </c>
      <c r="B51" s="229" t="str">
        <f>IF(Stoff!$B49=0,"-",Stoff!$B49)</f>
        <v>Benzo(k)fluoranten</v>
      </c>
      <c r="C51" s="230">
        <f>IF(Stoff!L49&gt;0,Stoff!L49,"")</f>
        <v>2.3000000000000001E-4</v>
      </c>
      <c r="D51" s="219" t="e">
        <f t="shared" si="0"/>
        <v>#VALUE!</v>
      </c>
      <c r="E51" s="66">
        <f>('Eksponering Barn'!E51*6+'Eksponering Voksen'!E51*58)/64</f>
        <v>0</v>
      </c>
      <c r="F51" s="66">
        <f>('Eksponering Barn'!F51*6+'Eksponering Voksen'!F51*58)/64</f>
        <v>0</v>
      </c>
      <c r="G51" s="66">
        <f>('Eksponering Barn'!G51*6+'Eksponering Voksen'!G51*58)/64</f>
        <v>0</v>
      </c>
      <c r="H51" s="66" t="e">
        <f>IF(Stoff!D49="i.r.","i.r",('Eksponering Barn'!H51*6+'Eksponering Voksen'!H51*58)/64)</f>
        <v>#VALUE!</v>
      </c>
      <c r="I51" s="66" t="e">
        <f>('Eksponering Barn'!I51*6+'Eksponering Voksen'!I51*58)/64</f>
        <v>#VALUE!</v>
      </c>
      <c r="J51" s="66" t="str">
        <f>IF('Opptak i organismer'!F49="","",('Eksponering Barn'!J51*6+'Eksponering Voksen'!J51*58)/64)</f>
        <v/>
      </c>
      <c r="K51" s="66" t="e">
        <f>('Eksponering Barn'!K51*6+'Eksponering Voksen'!K51*58)/64</f>
        <v>#VALUE!</v>
      </c>
      <c r="L51" s="219" t="e">
        <f t="shared" si="1"/>
        <v>#VALUE!</v>
      </c>
      <c r="M51" s="66">
        <f>('Eksponering Barn'!M51*6+'Eksponering Voksen'!M51*58)/64</f>
        <v>0</v>
      </c>
      <c r="N51" s="66">
        <f>('Eksponering Barn'!N51*6+'Eksponering Voksen'!N51*58)/64</f>
        <v>0</v>
      </c>
      <c r="O51" s="66">
        <f>('Eksponering Barn'!O51*6+'Eksponering Voksen'!O51*58)/64</f>
        <v>0</v>
      </c>
      <c r="P51" s="66" t="e">
        <f>IF(Stoff!D49="i.r.","i.r",('Eksponering Barn'!P51*6+'Eksponering Voksen'!P51*58)/64)</f>
        <v>#VALUE!</v>
      </c>
      <c r="Q51" s="66" t="e">
        <f>('Eksponering Barn'!Q51*6+'Eksponering Voksen'!Q51*58)/64</f>
        <v>#VALUE!</v>
      </c>
      <c r="R51" s="66" t="str">
        <f>IF('Opptak i organismer'!H49="","",('Eksponering Barn'!R51*6+'Eksponering Voksen'!R51*58)/64)</f>
        <v/>
      </c>
      <c r="S51" s="66" t="e">
        <f>('Eksponering Barn'!S51*6+'Eksponering Voksen'!S51*58)/64</f>
        <v>#VALUE!</v>
      </c>
      <c r="T51" s="57"/>
      <c r="U51" s="57"/>
      <c r="V51" s="57"/>
      <c r="W51" s="57"/>
      <c r="X51" s="57"/>
      <c r="Y51" s="57"/>
      <c r="Z51" s="57"/>
      <c r="AA51" s="57"/>
      <c r="AB51" s="57"/>
      <c r="AC51" s="57"/>
      <c r="AD51" s="57"/>
      <c r="AE51" s="57"/>
      <c r="AF51" s="57"/>
      <c r="AG51" s="57"/>
      <c r="AH51" s="57"/>
      <c r="AI51" s="57"/>
    </row>
    <row r="52" spans="1:35" x14ac:dyDescent="0.2">
      <c r="A52" s="64" t="str">
        <f>IF('1b. Kons. jord'!C52&gt;0,"x","")</f>
        <v/>
      </c>
      <c r="B52" s="229" t="str">
        <f>IF(Stoff!$B50=0,"-",Stoff!$B50)</f>
        <v>Benso(a)pyren</v>
      </c>
      <c r="C52" s="230">
        <f>IF(Stoff!L50&gt;0,Stoff!L50,"")</f>
        <v>1.0000000000000001E-5</v>
      </c>
      <c r="D52" s="219" t="e">
        <f t="shared" si="0"/>
        <v>#VALUE!</v>
      </c>
      <c r="E52" s="66">
        <f>('Eksponering Barn'!E52*6+'Eksponering Voksen'!E52*58)/64</f>
        <v>0</v>
      </c>
      <c r="F52" s="66">
        <f>('Eksponering Barn'!F52*6+'Eksponering Voksen'!F52*58)/64</f>
        <v>0</v>
      </c>
      <c r="G52" s="66">
        <f>('Eksponering Barn'!G52*6+'Eksponering Voksen'!G52*58)/64</f>
        <v>0</v>
      </c>
      <c r="H52" s="66" t="e">
        <f>IF(Stoff!D50="i.r.","i.r",('Eksponering Barn'!H52*6+'Eksponering Voksen'!H52*58)/64)</f>
        <v>#VALUE!</v>
      </c>
      <c r="I52" s="66" t="e">
        <f>('Eksponering Barn'!I52*6+'Eksponering Voksen'!I52*58)/64</f>
        <v>#VALUE!</v>
      </c>
      <c r="J52" s="66" t="str">
        <f>IF('Opptak i organismer'!F50="","",('Eksponering Barn'!J52*6+'Eksponering Voksen'!J52*58)/64)</f>
        <v/>
      </c>
      <c r="K52" s="66" t="e">
        <f>('Eksponering Barn'!K52*6+'Eksponering Voksen'!K52*58)/64</f>
        <v>#VALUE!</v>
      </c>
      <c r="L52" s="219" t="e">
        <f t="shared" si="1"/>
        <v>#VALUE!</v>
      </c>
      <c r="M52" s="66">
        <f>('Eksponering Barn'!M52*6+'Eksponering Voksen'!M52*58)/64</f>
        <v>0</v>
      </c>
      <c r="N52" s="66">
        <f>('Eksponering Barn'!N52*6+'Eksponering Voksen'!N52*58)/64</f>
        <v>0</v>
      </c>
      <c r="O52" s="66">
        <f>('Eksponering Barn'!O52*6+'Eksponering Voksen'!O52*58)/64</f>
        <v>0</v>
      </c>
      <c r="P52" s="66" t="e">
        <f>IF(Stoff!D50="i.r.","i.r",('Eksponering Barn'!P52*6+'Eksponering Voksen'!P52*58)/64)</f>
        <v>#VALUE!</v>
      </c>
      <c r="Q52" s="66" t="e">
        <f>('Eksponering Barn'!Q52*6+'Eksponering Voksen'!Q52*58)/64</f>
        <v>#VALUE!</v>
      </c>
      <c r="R52" s="66" t="str">
        <f>IF('Opptak i organismer'!H50="","",('Eksponering Barn'!R52*6+'Eksponering Voksen'!R52*58)/64)</f>
        <v/>
      </c>
      <c r="S52" s="66" t="e">
        <f>('Eksponering Barn'!S52*6+'Eksponering Voksen'!S52*58)/64</f>
        <v>#VALUE!</v>
      </c>
      <c r="T52" s="57"/>
      <c r="U52" s="57"/>
      <c r="V52" s="57"/>
      <c r="W52" s="57"/>
      <c r="X52" s="57"/>
      <c r="Y52" s="57"/>
      <c r="Z52" s="57"/>
      <c r="AA52" s="57"/>
      <c r="AB52" s="57"/>
      <c r="AC52" s="57"/>
      <c r="AD52" s="57"/>
      <c r="AE52" s="57"/>
      <c r="AF52" s="57"/>
      <c r="AG52" s="57"/>
      <c r="AH52" s="57"/>
      <c r="AI52" s="57"/>
    </row>
    <row r="53" spans="1:35" x14ac:dyDescent="0.2">
      <c r="A53" s="64" t="str">
        <f>IF('1b. Kons. jord'!C53&gt;0,"x","")</f>
        <v/>
      </c>
      <c r="B53" s="229" t="str">
        <f>IF(Stoff!$B51=0,"-",Stoff!$B51)</f>
        <v>Indeno(1,2,3-cd)pyren</v>
      </c>
      <c r="C53" s="230">
        <f>IF(Stoff!L51&gt;0,Stoff!L51,"")</f>
        <v>2.3000000000000001E-4</v>
      </c>
      <c r="D53" s="219" t="e">
        <f t="shared" si="0"/>
        <v>#VALUE!</v>
      </c>
      <c r="E53" s="66">
        <f>('Eksponering Barn'!E53*6+'Eksponering Voksen'!E53*58)/64</f>
        <v>0</v>
      </c>
      <c r="F53" s="66">
        <f>('Eksponering Barn'!F53*6+'Eksponering Voksen'!F53*58)/64</f>
        <v>0</v>
      </c>
      <c r="G53" s="66">
        <f>('Eksponering Barn'!G53*6+'Eksponering Voksen'!G53*58)/64</f>
        <v>0</v>
      </c>
      <c r="H53" s="66" t="e">
        <f>IF(Stoff!D51="i.r.","i.r",('Eksponering Barn'!H53*6+'Eksponering Voksen'!H53*58)/64)</f>
        <v>#VALUE!</v>
      </c>
      <c r="I53" s="66" t="e">
        <f>('Eksponering Barn'!I53*6+'Eksponering Voksen'!I53*58)/64</f>
        <v>#VALUE!</v>
      </c>
      <c r="J53" s="66" t="str">
        <f>IF('Opptak i organismer'!F51="","",('Eksponering Barn'!J53*6+'Eksponering Voksen'!J53*58)/64)</f>
        <v/>
      </c>
      <c r="K53" s="66" t="e">
        <f>('Eksponering Barn'!K53*6+'Eksponering Voksen'!K53*58)/64</f>
        <v>#VALUE!</v>
      </c>
      <c r="L53" s="219" t="e">
        <f t="shared" si="1"/>
        <v>#VALUE!</v>
      </c>
      <c r="M53" s="66">
        <f>('Eksponering Barn'!M53*6+'Eksponering Voksen'!M53*58)/64</f>
        <v>0</v>
      </c>
      <c r="N53" s="66">
        <f>('Eksponering Barn'!N53*6+'Eksponering Voksen'!N53*58)/64</f>
        <v>0</v>
      </c>
      <c r="O53" s="66">
        <f>('Eksponering Barn'!O53*6+'Eksponering Voksen'!O53*58)/64</f>
        <v>0</v>
      </c>
      <c r="P53" s="66" t="e">
        <f>IF(Stoff!D51="i.r.","i.r",('Eksponering Barn'!P53*6+'Eksponering Voksen'!P53*58)/64)</f>
        <v>#VALUE!</v>
      </c>
      <c r="Q53" s="66" t="e">
        <f>('Eksponering Barn'!Q53*6+'Eksponering Voksen'!Q53*58)/64</f>
        <v>#VALUE!</v>
      </c>
      <c r="R53" s="66" t="str">
        <f>IF('Opptak i organismer'!H51="","",('Eksponering Barn'!R53*6+'Eksponering Voksen'!R53*58)/64)</f>
        <v/>
      </c>
      <c r="S53" s="66" t="e">
        <f>('Eksponering Barn'!S53*6+'Eksponering Voksen'!S53*58)/64</f>
        <v>#VALUE!</v>
      </c>
      <c r="T53" s="57"/>
      <c r="U53" s="57"/>
      <c r="V53" s="57"/>
      <c r="W53" s="57"/>
      <c r="X53" s="57"/>
      <c r="Y53" s="57"/>
      <c r="Z53" s="57"/>
      <c r="AA53" s="57"/>
      <c r="AB53" s="57"/>
      <c r="AC53" s="57"/>
      <c r="AD53" s="57"/>
      <c r="AE53" s="57"/>
      <c r="AF53" s="57"/>
      <c r="AG53" s="57"/>
      <c r="AH53" s="57"/>
      <c r="AI53" s="57"/>
    </row>
    <row r="54" spans="1:35" x14ac:dyDescent="0.2">
      <c r="A54" s="64" t="str">
        <f>IF('1b. Kons. jord'!C54&gt;0,"x","")</f>
        <v/>
      </c>
      <c r="B54" s="229" t="str">
        <f>IF(Stoff!$B52=0,"-",Stoff!$B52)</f>
        <v>Dibenzo(a,h)antracen</v>
      </c>
      <c r="C54" s="230">
        <f>IF(Stoff!L52&gt;0,Stoff!L52,"")</f>
        <v>2.3E-5</v>
      </c>
      <c r="D54" s="219" t="e">
        <f t="shared" si="0"/>
        <v>#VALUE!</v>
      </c>
      <c r="E54" s="66">
        <f>('Eksponering Barn'!E54*6+'Eksponering Voksen'!E54*58)/64</f>
        <v>0</v>
      </c>
      <c r="F54" s="66">
        <f>('Eksponering Barn'!F54*6+'Eksponering Voksen'!F54*58)/64</f>
        <v>0</v>
      </c>
      <c r="G54" s="66">
        <f>('Eksponering Barn'!G54*6+'Eksponering Voksen'!G54*58)/64</f>
        <v>0</v>
      </c>
      <c r="H54" s="66" t="e">
        <f>IF(Stoff!D52="i.r.","i.r",('Eksponering Barn'!H54*6+'Eksponering Voksen'!H54*58)/64)</f>
        <v>#VALUE!</v>
      </c>
      <c r="I54" s="66" t="e">
        <f>('Eksponering Barn'!I54*6+'Eksponering Voksen'!I54*58)/64</f>
        <v>#VALUE!</v>
      </c>
      <c r="J54" s="66" t="str">
        <f>IF('Opptak i organismer'!F52="","",('Eksponering Barn'!J54*6+'Eksponering Voksen'!J54*58)/64)</f>
        <v/>
      </c>
      <c r="K54" s="66" t="e">
        <f>('Eksponering Barn'!K54*6+'Eksponering Voksen'!K54*58)/64</f>
        <v>#VALUE!</v>
      </c>
      <c r="L54" s="219" t="e">
        <f t="shared" si="1"/>
        <v>#VALUE!</v>
      </c>
      <c r="M54" s="66">
        <f>('Eksponering Barn'!M54*6+'Eksponering Voksen'!M54*58)/64</f>
        <v>0</v>
      </c>
      <c r="N54" s="66">
        <f>('Eksponering Barn'!N54*6+'Eksponering Voksen'!N54*58)/64</f>
        <v>0</v>
      </c>
      <c r="O54" s="66">
        <f>('Eksponering Barn'!O54*6+'Eksponering Voksen'!O54*58)/64</f>
        <v>0</v>
      </c>
      <c r="P54" s="66" t="e">
        <f>IF(Stoff!D52="i.r.","i.r",('Eksponering Barn'!P54*6+'Eksponering Voksen'!P54*58)/64)</f>
        <v>#VALUE!</v>
      </c>
      <c r="Q54" s="66" t="e">
        <f>('Eksponering Barn'!Q54*6+'Eksponering Voksen'!Q54*58)/64</f>
        <v>#VALUE!</v>
      </c>
      <c r="R54" s="66" t="str">
        <f>IF('Opptak i organismer'!H52="","",('Eksponering Barn'!R54*6+'Eksponering Voksen'!R54*58)/64)</f>
        <v/>
      </c>
      <c r="S54" s="66" t="e">
        <f>('Eksponering Barn'!S54*6+'Eksponering Voksen'!S54*58)/64</f>
        <v>#VALUE!</v>
      </c>
      <c r="T54" s="57"/>
      <c r="U54" s="57"/>
      <c r="V54" s="57"/>
      <c r="W54" s="57"/>
      <c r="X54" s="57"/>
      <c r="Y54" s="57"/>
      <c r="Z54" s="57"/>
      <c r="AA54" s="57"/>
      <c r="AB54" s="57"/>
      <c r="AC54" s="57"/>
      <c r="AD54" s="57"/>
      <c r="AE54" s="57"/>
      <c r="AF54" s="57"/>
      <c r="AG54" s="57"/>
      <c r="AH54" s="57"/>
      <c r="AI54" s="57"/>
    </row>
    <row r="55" spans="1:35" x14ac:dyDescent="0.2">
      <c r="A55" s="64" t="str">
        <f>IF('1b. Kons. jord'!C55&gt;0,"x","")</f>
        <v/>
      </c>
      <c r="B55" s="229" t="str">
        <f>IF(Stoff!$B53=0,"-",Stoff!$B53)</f>
        <v>Benzo(g,h,i)perylen</v>
      </c>
      <c r="C55" s="230" t="str">
        <f>IF(Stoff!L53&gt;0,Stoff!L53,"")</f>
        <v/>
      </c>
      <c r="D55" s="219" t="e">
        <f t="shared" si="0"/>
        <v>#VALUE!</v>
      </c>
      <c r="E55" s="66">
        <f>('Eksponering Barn'!E55*6+'Eksponering Voksen'!E55*58)/64</f>
        <v>0</v>
      </c>
      <c r="F55" s="66">
        <f>('Eksponering Barn'!F55*6+'Eksponering Voksen'!F55*58)/64</f>
        <v>0</v>
      </c>
      <c r="G55" s="66">
        <f>('Eksponering Barn'!G55*6+'Eksponering Voksen'!G55*58)/64</f>
        <v>0</v>
      </c>
      <c r="H55" s="66" t="e">
        <f>IF(Stoff!D53="i.r.","i.r",('Eksponering Barn'!H55*6+'Eksponering Voksen'!H55*58)/64)</f>
        <v>#VALUE!</v>
      </c>
      <c r="I55" s="66" t="e">
        <f>('Eksponering Barn'!I55*6+'Eksponering Voksen'!I55*58)/64</f>
        <v>#VALUE!</v>
      </c>
      <c r="J55" s="66" t="str">
        <f>IF('Opptak i organismer'!F53="","",('Eksponering Barn'!J55*6+'Eksponering Voksen'!J55*58)/64)</f>
        <v/>
      </c>
      <c r="K55" s="66" t="e">
        <f>('Eksponering Barn'!K55*6+'Eksponering Voksen'!K55*58)/64</f>
        <v>#VALUE!</v>
      </c>
      <c r="L55" s="219" t="e">
        <f t="shared" si="1"/>
        <v>#VALUE!</v>
      </c>
      <c r="M55" s="66">
        <f>('Eksponering Barn'!M55*6+'Eksponering Voksen'!M55*58)/64</f>
        <v>0</v>
      </c>
      <c r="N55" s="66">
        <f>('Eksponering Barn'!N55*6+'Eksponering Voksen'!N55*58)/64</f>
        <v>0</v>
      </c>
      <c r="O55" s="66">
        <f>('Eksponering Barn'!O55*6+'Eksponering Voksen'!O55*58)/64</f>
        <v>0</v>
      </c>
      <c r="P55" s="66" t="e">
        <f>IF(Stoff!D53="i.r.","i.r",('Eksponering Barn'!P55*6+'Eksponering Voksen'!P55*58)/64)</f>
        <v>#VALUE!</v>
      </c>
      <c r="Q55" s="66" t="e">
        <f>('Eksponering Barn'!Q55*6+'Eksponering Voksen'!Q55*58)/64</f>
        <v>#VALUE!</v>
      </c>
      <c r="R55" s="66" t="str">
        <f>IF('Opptak i organismer'!H53="","",('Eksponering Barn'!R55*6+'Eksponering Voksen'!R55*58)/64)</f>
        <v/>
      </c>
      <c r="S55" s="66" t="e">
        <f>('Eksponering Barn'!S55*6+'Eksponering Voksen'!S55*58)/64</f>
        <v>#VALUE!</v>
      </c>
      <c r="T55" s="57"/>
      <c r="U55" s="57"/>
      <c r="V55" s="57"/>
      <c r="W55" s="57"/>
      <c r="X55" s="57"/>
      <c r="Y55" s="57"/>
      <c r="Z55" s="57"/>
      <c r="AA55" s="57"/>
      <c r="AB55" s="57"/>
      <c r="AC55" s="57"/>
      <c r="AD55" s="57"/>
      <c r="AE55" s="57"/>
      <c r="AF55" s="57"/>
      <c r="AG55" s="57"/>
      <c r="AH55" s="57"/>
      <c r="AI55" s="57"/>
    </row>
    <row r="56" spans="1:35" x14ac:dyDescent="0.2">
      <c r="A56" s="64" t="str">
        <f>IF('1b. Kons. jord'!C56&gt;0,"x","")</f>
        <v/>
      </c>
      <c r="B56" s="229" t="str">
        <f>IF(Stoff!$B54=0,"-",Stoff!$B54)</f>
        <v>Bensen</v>
      </c>
      <c r="C56" s="230">
        <f>IF(Stoff!L54&gt;0,Stoff!L54,"")</f>
        <v>3.3E-4</v>
      </c>
      <c r="D56" s="219" t="e">
        <f t="shared" si="0"/>
        <v>#VALUE!</v>
      </c>
      <c r="E56" s="66">
        <f>('Eksponering Barn'!E56*6+'Eksponering Voksen'!E56*58)/64</f>
        <v>0</v>
      </c>
      <c r="F56" s="66">
        <f>('Eksponering Barn'!F56*6+'Eksponering Voksen'!F56*58)/64</f>
        <v>0</v>
      </c>
      <c r="G56" s="66">
        <f>('Eksponering Barn'!G56*6+'Eksponering Voksen'!G56*58)/64</f>
        <v>0</v>
      </c>
      <c r="H56" s="66" t="e">
        <f>IF(Stoff!D54="i.r.","i.r",('Eksponering Barn'!H56*6+'Eksponering Voksen'!H56*58)/64)</f>
        <v>#VALUE!</v>
      </c>
      <c r="I56" s="66" t="e">
        <f>('Eksponering Barn'!I56*6+'Eksponering Voksen'!I56*58)/64</f>
        <v>#VALUE!</v>
      </c>
      <c r="J56" s="66" t="str">
        <f>IF('Opptak i organismer'!F54="","",('Eksponering Barn'!J56*6+'Eksponering Voksen'!J56*58)/64)</f>
        <v/>
      </c>
      <c r="K56" s="66" t="e">
        <f>('Eksponering Barn'!K56*6+'Eksponering Voksen'!K56*58)/64</f>
        <v>#VALUE!</v>
      </c>
      <c r="L56" s="219" t="e">
        <f t="shared" si="1"/>
        <v>#VALUE!</v>
      </c>
      <c r="M56" s="66">
        <f>('Eksponering Barn'!M56*6+'Eksponering Voksen'!M56*58)/64</f>
        <v>0</v>
      </c>
      <c r="N56" s="66">
        <f>('Eksponering Barn'!N56*6+'Eksponering Voksen'!N56*58)/64</f>
        <v>0</v>
      </c>
      <c r="O56" s="66">
        <f>('Eksponering Barn'!O56*6+'Eksponering Voksen'!O56*58)/64</f>
        <v>0</v>
      </c>
      <c r="P56" s="66" t="e">
        <f>IF(Stoff!D54="i.r.","i.r",('Eksponering Barn'!P56*6+'Eksponering Voksen'!P56*58)/64)</f>
        <v>#VALUE!</v>
      </c>
      <c r="Q56" s="66" t="e">
        <f>('Eksponering Barn'!Q56*6+'Eksponering Voksen'!Q56*58)/64</f>
        <v>#VALUE!</v>
      </c>
      <c r="R56" s="66" t="str">
        <f>IF('Opptak i organismer'!H54="","",('Eksponering Barn'!R56*6+'Eksponering Voksen'!R56*58)/64)</f>
        <v/>
      </c>
      <c r="S56" s="66" t="e">
        <f>('Eksponering Barn'!S56*6+'Eksponering Voksen'!S56*58)/64</f>
        <v>#VALUE!</v>
      </c>
      <c r="T56" s="57"/>
      <c r="U56" s="57"/>
      <c r="V56" s="57"/>
      <c r="W56" s="57"/>
      <c r="X56" s="57"/>
      <c r="Y56" s="57"/>
      <c r="Z56" s="57"/>
      <c r="AA56" s="57"/>
      <c r="AB56" s="57"/>
      <c r="AC56" s="57"/>
      <c r="AD56" s="57"/>
      <c r="AE56" s="57"/>
      <c r="AF56" s="57"/>
      <c r="AG56" s="57"/>
      <c r="AH56" s="57"/>
      <c r="AI56" s="57"/>
    </row>
    <row r="57" spans="1:35" x14ac:dyDescent="0.2">
      <c r="A57" s="64" t="str">
        <f>IF('1b. Kons. jord'!C57&gt;0,"x","")</f>
        <v/>
      </c>
      <c r="B57" s="229" t="str">
        <f>IF(Stoff!$B55=0,"-",Stoff!$B55)</f>
        <v>Toluen</v>
      </c>
      <c r="C57" s="230" t="str">
        <f>IF(Stoff!L55&gt;0,Stoff!L55,"")</f>
        <v/>
      </c>
      <c r="D57" s="219" t="e">
        <f t="shared" si="0"/>
        <v>#VALUE!</v>
      </c>
      <c r="E57" s="66">
        <f>('Eksponering Barn'!E57*6+'Eksponering Voksen'!E57*58)/64</f>
        <v>0</v>
      </c>
      <c r="F57" s="66">
        <f>('Eksponering Barn'!F57*6+'Eksponering Voksen'!F57*58)/64</f>
        <v>0</v>
      </c>
      <c r="G57" s="66">
        <f>('Eksponering Barn'!G57*6+'Eksponering Voksen'!G57*58)/64</f>
        <v>0</v>
      </c>
      <c r="H57" s="66" t="e">
        <f>IF(Stoff!D55="i.r.","i.r",('Eksponering Barn'!H57*6+'Eksponering Voksen'!H57*58)/64)</f>
        <v>#VALUE!</v>
      </c>
      <c r="I57" s="66" t="e">
        <f>('Eksponering Barn'!I57*6+'Eksponering Voksen'!I57*58)/64</f>
        <v>#VALUE!</v>
      </c>
      <c r="J57" s="66" t="str">
        <f>IF('Opptak i organismer'!F55="","",('Eksponering Barn'!J57*6+'Eksponering Voksen'!J57*58)/64)</f>
        <v/>
      </c>
      <c r="K57" s="66" t="e">
        <f>('Eksponering Barn'!K57*6+'Eksponering Voksen'!K57*58)/64</f>
        <v>#VALUE!</v>
      </c>
      <c r="L57" s="219" t="e">
        <f t="shared" si="1"/>
        <v>#VALUE!</v>
      </c>
      <c r="M57" s="66">
        <f>('Eksponering Barn'!M57*6+'Eksponering Voksen'!M57*58)/64</f>
        <v>0</v>
      </c>
      <c r="N57" s="66">
        <f>('Eksponering Barn'!N57*6+'Eksponering Voksen'!N57*58)/64</f>
        <v>0</v>
      </c>
      <c r="O57" s="66">
        <f>('Eksponering Barn'!O57*6+'Eksponering Voksen'!O57*58)/64</f>
        <v>0</v>
      </c>
      <c r="P57" s="66" t="e">
        <f>IF(Stoff!D55="i.r.","i.r",('Eksponering Barn'!P57*6+'Eksponering Voksen'!P57*58)/64)</f>
        <v>#VALUE!</v>
      </c>
      <c r="Q57" s="66" t="e">
        <f>('Eksponering Barn'!Q57*6+'Eksponering Voksen'!Q57*58)/64</f>
        <v>#VALUE!</v>
      </c>
      <c r="R57" s="66" t="str">
        <f>IF('Opptak i organismer'!H55="","",('Eksponering Barn'!R57*6+'Eksponering Voksen'!R57*58)/64)</f>
        <v/>
      </c>
      <c r="S57" s="66" t="e">
        <f>('Eksponering Barn'!S57*6+'Eksponering Voksen'!S57*58)/64</f>
        <v>#VALUE!</v>
      </c>
      <c r="T57" s="57"/>
      <c r="U57" s="57"/>
      <c r="V57" s="57"/>
      <c r="W57" s="57"/>
      <c r="X57" s="57"/>
      <c r="Y57" s="57"/>
      <c r="Z57" s="57"/>
      <c r="AA57" s="57"/>
      <c r="AB57" s="57"/>
      <c r="AC57" s="57"/>
      <c r="AD57" s="57"/>
      <c r="AE57" s="57"/>
      <c r="AF57" s="57"/>
      <c r="AG57" s="57"/>
      <c r="AH57" s="57"/>
      <c r="AI57" s="57"/>
    </row>
    <row r="58" spans="1:35" x14ac:dyDescent="0.2">
      <c r="A58" s="64" t="str">
        <f>IF('1b. Kons. jord'!C58&gt;0,"x","")</f>
        <v/>
      </c>
      <c r="B58" s="229" t="str">
        <f>IF(Stoff!$B56=0,"-",Stoff!$B56)</f>
        <v>Etylbensen</v>
      </c>
      <c r="C58" s="230" t="str">
        <f>IF(Stoff!L56&gt;0,Stoff!L56,"")</f>
        <v/>
      </c>
      <c r="D58" s="219" t="e">
        <f t="shared" si="0"/>
        <v>#VALUE!</v>
      </c>
      <c r="E58" s="66">
        <f>('Eksponering Barn'!E58*6+'Eksponering Voksen'!E58*58)/64</f>
        <v>0</v>
      </c>
      <c r="F58" s="66">
        <f>('Eksponering Barn'!F58*6+'Eksponering Voksen'!F58*58)/64</f>
        <v>0</v>
      </c>
      <c r="G58" s="66">
        <f>('Eksponering Barn'!G58*6+'Eksponering Voksen'!G58*58)/64</f>
        <v>0</v>
      </c>
      <c r="H58" s="66" t="e">
        <f>IF(Stoff!D56="i.r.","i.r",('Eksponering Barn'!H58*6+'Eksponering Voksen'!H58*58)/64)</f>
        <v>#VALUE!</v>
      </c>
      <c r="I58" s="66" t="e">
        <f>('Eksponering Barn'!I58*6+'Eksponering Voksen'!I58*58)/64</f>
        <v>#VALUE!</v>
      </c>
      <c r="J58" s="66" t="str">
        <f>IF('Opptak i organismer'!F56="","",('Eksponering Barn'!J58*6+'Eksponering Voksen'!J58*58)/64)</f>
        <v/>
      </c>
      <c r="K58" s="66" t="e">
        <f>('Eksponering Barn'!K58*6+'Eksponering Voksen'!K58*58)/64</f>
        <v>#VALUE!</v>
      </c>
      <c r="L58" s="219" t="e">
        <f t="shared" si="1"/>
        <v>#VALUE!</v>
      </c>
      <c r="M58" s="66">
        <f>('Eksponering Barn'!M58*6+'Eksponering Voksen'!M58*58)/64</f>
        <v>0</v>
      </c>
      <c r="N58" s="66">
        <f>('Eksponering Barn'!N58*6+'Eksponering Voksen'!N58*58)/64</f>
        <v>0</v>
      </c>
      <c r="O58" s="66">
        <f>('Eksponering Barn'!O58*6+'Eksponering Voksen'!O58*58)/64</f>
        <v>0</v>
      </c>
      <c r="P58" s="66" t="e">
        <f>IF(Stoff!D56="i.r.","i.r",('Eksponering Barn'!P58*6+'Eksponering Voksen'!P58*58)/64)</f>
        <v>#VALUE!</v>
      </c>
      <c r="Q58" s="66" t="e">
        <f>('Eksponering Barn'!Q58*6+'Eksponering Voksen'!Q58*58)/64</f>
        <v>#VALUE!</v>
      </c>
      <c r="R58" s="66" t="str">
        <f>IF('Opptak i organismer'!H56="","",('Eksponering Barn'!R58*6+'Eksponering Voksen'!R58*58)/64)</f>
        <v/>
      </c>
      <c r="S58" s="66" t="e">
        <f>('Eksponering Barn'!S58*6+'Eksponering Voksen'!S58*58)/64</f>
        <v>#VALUE!</v>
      </c>
      <c r="T58" s="57"/>
      <c r="U58" s="57"/>
      <c r="V58" s="57"/>
      <c r="W58" s="57"/>
      <c r="X58" s="57"/>
      <c r="Y58" s="57"/>
      <c r="Z58" s="57"/>
      <c r="AA58" s="57"/>
      <c r="AB58" s="57"/>
      <c r="AC58" s="57"/>
      <c r="AD58" s="57"/>
      <c r="AE58" s="57"/>
      <c r="AF58" s="57"/>
      <c r="AG58" s="57"/>
      <c r="AH58" s="57"/>
      <c r="AI58" s="57"/>
    </row>
    <row r="59" spans="1:35" x14ac:dyDescent="0.2">
      <c r="A59" s="64" t="str">
        <f>IF('1b. Kons. jord'!C59&gt;0,"x","")</f>
        <v/>
      </c>
      <c r="B59" s="229" t="str">
        <f>IF(Stoff!$B57=0,"-",Stoff!$B57)</f>
        <v>Xylen</v>
      </c>
      <c r="C59" s="230" t="str">
        <f>IF(Stoff!L57&gt;0,Stoff!L57,"")</f>
        <v/>
      </c>
      <c r="D59" s="219" t="e">
        <f t="shared" si="0"/>
        <v>#VALUE!</v>
      </c>
      <c r="E59" s="66">
        <f>('Eksponering Barn'!E59*6+'Eksponering Voksen'!E59*58)/64</f>
        <v>0</v>
      </c>
      <c r="F59" s="66">
        <f>('Eksponering Barn'!F59*6+'Eksponering Voksen'!F59*58)/64</f>
        <v>0</v>
      </c>
      <c r="G59" s="66">
        <f>('Eksponering Barn'!G59*6+'Eksponering Voksen'!G59*58)/64</f>
        <v>0</v>
      </c>
      <c r="H59" s="66" t="e">
        <f>IF(Stoff!D57="i.r.","i.r",('Eksponering Barn'!H59*6+'Eksponering Voksen'!H59*58)/64)</f>
        <v>#VALUE!</v>
      </c>
      <c r="I59" s="66" t="e">
        <f>('Eksponering Barn'!I59*6+'Eksponering Voksen'!I59*58)/64</f>
        <v>#VALUE!</v>
      </c>
      <c r="J59" s="66" t="str">
        <f>IF('Opptak i organismer'!F57="","",('Eksponering Barn'!J59*6+'Eksponering Voksen'!J59*58)/64)</f>
        <v/>
      </c>
      <c r="K59" s="66" t="e">
        <f>('Eksponering Barn'!K59*6+'Eksponering Voksen'!K59*58)/64</f>
        <v>#VALUE!</v>
      </c>
      <c r="L59" s="219" t="e">
        <f t="shared" si="1"/>
        <v>#VALUE!</v>
      </c>
      <c r="M59" s="66">
        <f>('Eksponering Barn'!M59*6+'Eksponering Voksen'!M59*58)/64</f>
        <v>0</v>
      </c>
      <c r="N59" s="66">
        <f>('Eksponering Barn'!N59*6+'Eksponering Voksen'!N59*58)/64</f>
        <v>0</v>
      </c>
      <c r="O59" s="66">
        <f>('Eksponering Barn'!O59*6+'Eksponering Voksen'!O59*58)/64</f>
        <v>0</v>
      </c>
      <c r="P59" s="66" t="e">
        <f>IF(Stoff!D57="i.r.","i.r",('Eksponering Barn'!P59*6+'Eksponering Voksen'!P59*58)/64)</f>
        <v>#VALUE!</v>
      </c>
      <c r="Q59" s="66" t="e">
        <f>('Eksponering Barn'!Q59*6+'Eksponering Voksen'!Q59*58)/64</f>
        <v>#VALUE!</v>
      </c>
      <c r="R59" s="66" t="str">
        <f>IF('Opptak i organismer'!H57="","",('Eksponering Barn'!R59*6+'Eksponering Voksen'!R59*58)/64)</f>
        <v/>
      </c>
      <c r="S59" s="66" t="e">
        <f>('Eksponering Barn'!S59*6+'Eksponering Voksen'!S59*58)/64</f>
        <v>#VALUE!</v>
      </c>
      <c r="T59" s="57"/>
      <c r="U59" s="57"/>
      <c r="V59" s="57"/>
      <c r="W59" s="57"/>
      <c r="X59" s="57"/>
      <c r="Y59" s="57"/>
      <c r="Z59" s="57"/>
      <c r="AA59" s="57"/>
      <c r="AB59" s="57"/>
      <c r="AC59" s="57"/>
      <c r="AD59" s="57"/>
      <c r="AE59" s="57"/>
      <c r="AF59" s="57"/>
      <c r="AG59" s="57"/>
      <c r="AH59" s="57"/>
      <c r="AI59" s="57"/>
    </row>
    <row r="60" spans="1:35" x14ac:dyDescent="0.2">
      <c r="A60" s="64" t="str">
        <f>IF('1b. Kons. jord'!C60&gt;0,"x","")</f>
        <v/>
      </c>
      <c r="B60" s="229" t="str">
        <f>IF(Stoff!$B58=0,"-",Stoff!$B58)</f>
        <v>Alifater  C5-C6</v>
      </c>
      <c r="C60" s="230" t="str">
        <f>IF(Stoff!L58&gt;0,Stoff!L58,"")</f>
        <v/>
      </c>
      <c r="D60" s="219" t="e">
        <f t="shared" si="0"/>
        <v>#VALUE!</v>
      </c>
      <c r="E60" s="66">
        <f>('Eksponering Barn'!E60*6+'Eksponering Voksen'!E60*58)/64</f>
        <v>0</v>
      </c>
      <c r="F60" s="66">
        <f>('Eksponering Barn'!F60*6+'Eksponering Voksen'!F60*58)/64</f>
        <v>0</v>
      </c>
      <c r="G60" s="66">
        <f>('Eksponering Barn'!G60*6+'Eksponering Voksen'!G60*58)/64</f>
        <v>0</v>
      </c>
      <c r="H60" s="66" t="e">
        <f>IF(Stoff!D58="i.r.","i.r",('Eksponering Barn'!H60*6+'Eksponering Voksen'!H60*58)/64)</f>
        <v>#VALUE!</v>
      </c>
      <c r="I60" s="66" t="e">
        <f>('Eksponering Barn'!I60*6+'Eksponering Voksen'!I60*58)/64</f>
        <v>#VALUE!</v>
      </c>
      <c r="J60" s="66" t="str">
        <f>IF('Opptak i organismer'!F58="","",('Eksponering Barn'!J60*6+'Eksponering Voksen'!J60*58)/64)</f>
        <v/>
      </c>
      <c r="K60" s="66" t="e">
        <f>('Eksponering Barn'!K60*6+'Eksponering Voksen'!K60*58)/64</f>
        <v>#VALUE!</v>
      </c>
      <c r="L60" s="219" t="e">
        <f t="shared" si="1"/>
        <v>#VALUE!</v>
      </c>
      <c r="M60" s="66">
        <f>('Eksponering Barn'!M60*6+'Eksponering Voksen'!M60*58)/64</f>
        <v>0</v>
      </c>
      <c r="N60" s="66">
        <f>('Eksponering Barn'!N60*6+'Eksponering Voksen'!N60*58)/64</f>
        <v>0</v>
      </c>
      <c r="O60" s="66">
        <f>('Eksponering Barn'!O60*6+'Eksponering Voksen'!O60*58)/64</f>
        <v>0</v>
      </c>
      <c r="P60" s="66" t="e">
        <f>IF(Stoff!D58="i.r.","i.r",('Eksponering Barn'!P60*6+'Eksponering Voksen'!P60*58)/64)</f>
        <v>#VALUE!</v>
      </c>
      <c r="Q60" s="66" t="e">
        <f>('Eksponering Barn'!Q60*6+'Eksponering Voksen'!Q60*58)/64</f>
        <v>#VALUE!</v>
      </c>
      <c r="R60" s="66" t="str">
        <f>IF('Opptak i organismer'!H58="","",('Eksponering Barn'!R60*6+'Eksponering Voksen'!R60*58)/64)</f>
        <v/>
      </c>
      <c r="S60" s="66" t="e">
        <f>('Eksponering Barn'!S60*6+'Eksponering Voksen'!S60*58)/64</f>
        <v>#VALUE!</v>
      </c>
      <c r="T60" s="57"/>
      <c r="U60" s="57"/>
      <c r="V60" s="57"/>
      <c r="W60" s="57"/>
      <c r="X60" s="57"/>
      <c r="Y60" s="57"/>
      <c r="Z60" s="57"/>
      <c r="AA60" s="57"/>
      <c r="AB60" s="57"/>
      <c r="AC60" s="57"/>
      <c r="AD60" s="57"/>
      <c r="AE60" s="57"/>
      <c r="AF60" s="57"/>
      <c r="AG60" s="57"/>
      <c r="AH60" s="57"/>
      <c r="AI60" s="57"/>
    </row>
    <row r="61" spans="1:35" x14ac:dyDescent="0.2">
      <c r="A61" s="64" t="str">
        <f>IF('1b. Kons. jord'!C61&gt;0,"x","")</f>
        <v/>
      </c>
      <c r="B61" s="229" t="str">
        <f>IF(Stoff!$B59=0,"-",Stoff!$B59)</f>
        <v>Alifater &gt; C6-C8</v>
      </c>
      <c r="C61" s="230" t="str">
        <f>IF(Stoff!L59&gt;0,Stoff!L59,"")</f>
        <v/>
      </c>
      <c r="D61" s="219" t="e">
        <f t="shared" si="0"/>
        <v>#VALUE!</v>
      </c>
      <c r="E61" s="66">
        <f>('Eksponering Barn'!E61*6+'Eksponering Voksen'!E61*58)/64</f>
        <v>0</v>
      </c>
      <c r="F61" s="66">
        <f>('Eksponering Barn'!F61*6+'Eksponering Voksen'!F61*58)/64</f>
        <v>0</v>
      </c>
      <c r="G61" s="66">
        <f>('Eksponering Barn'!G61*6+'Eksponering Voksen'!G61*58)/64</f>
        <v>0</v>
      </c>
      <c r="H61" s="66" t="e">
        <f>IF(Stoff!D59="i.r.","i.r",('Eksponering Barn'!H61*6+'Eksponering Voksen'!H61*58)/64)</f>
        <v>#VALUE!</v>
      </c>
      <c r="I61" s="66" t="e">
        <f>('Eksponering Barn'!I61*6+'Eksponering Voksen'!I61*58)/64</f>
        <v>#VALUE!</v>
      </c>
      <c r="J61" s="66" t="str">
        <f>IF('Opptak i organismer'!F59="","",('Eksponering Barn'!J61*6+'Eksponering Voksen'!J61*58)/64)</f>
        <v/>
      </c>
      <c r="K61" s="66" t="e">
        <f>('Eksponering Barn'!K61*6+'Eksponering Voksen'!K61*58)/64</f>
        <v>#VALUE!</v>
      </c>
      <c r="L61" s="219" t="e">
        <f t="shared" si="1"/>
        <v>#VALUE!</v>
      </c>
      <c r="M61" s="66">
        <f>('Eksponering Barn'!M61*6+'Eksponering Voksen'!M61*58)/64</f>
        <v>0</v>
      </c>
      <c r="N61" s="66">
        <f>('Eksponering Barn'!N61*6+'Eksponering Voksen'!N61*58)/64</f>
        <v>0</v>
      </c>
      <c r="O61" s="66">
        <f>('Eksponering Barn'!O61*6+'Eksponering Voksen'!O61*58)/64</f>
        <v>0</v>
      </c>
      <c r="P61" s="66" t="e">
        <f>IF(Stoff!D59="i.r.","i.r",('Eksponering Barn'!P61*6+'Eksponering Voksen'!P61*58)/64)</f>
        <v>#VALUE!</v>
      </c>
      <c r="Q61" s="66" t="e">
        <f>('Eksponering Barn'!Q61*6+'Eksponering Voksen'!Q61*58)/64</f>
        <v>#VALUE!</v>
      </c>
      <c r="R61" s="66" t="str">
        <f>IF('Opptak i organismer'!H59="","",('Eksponering Barn'!R61*6+'Eksponering Voksen'!R61*58)/64)</f>
        <v/>
      </c>
      <c r="S61" s="66" t="e">
        <f>('Eksponering Barn'!S61*6+'Eksponering Voksen'!S61*58)/64</f>
        <v>#VALUE!</v>
      </c>
      <c r="T61" s="57"/>
      <c r="U61" s="57"/>
      <c r="V61" s="57"/>
      <c r="W61" s="57"/>
      <c r="X61" s="57"/>
      <c r="Y61" s="57"/>
      <c r="Z61" s="57"/>
      <c r="AA61" s="57"/>
      <c r="AB61" s="57"/>
      <c r="AC61" s="57"/>
      <c r="AD61" s="57"/>
      <c r="AE61" s="57"/>
      <c r="AF61" s="57"/>
      <c r="AG61" s="57"/>
      <c r="AH61" s="57"/>
      <c r="AI61" s="57"/>
    </row>
    <row r="62" spans="1:35" x14ac:dyDescent="0.2">
      <c r="A62" s="64" t="str">
        <f>IF('1b. Kons. jord'!C62&gt;0,"x","")</f>
        <v/>
      </c>
      <c r="B62" s="229" t="str">
        <f>IF(Stoff!$B60=0,"-",Stoff!$B60)</f>
        <v>Alifater &gt; C8-C10</v>
      </c>
      <c r="C62" s="230" t="str">
        <f>IF(Stoff!L60&gt;0,Stoff!L60,"")</f>
        <v/>
      </c>
      <c r="D62" s="219" t="e">
        <f t="shared" si="0"/>
        <v>#VALUE!</v>
      </c>
      <c r="E62" s="66">
        <f>('Eksponering Barn'!E62*6+'Eksponering Voksen'!E62*58)/64</f>
        <v>0</v>
      </c>
      <c r="F62" s="66">
        <f>('Eksponering Barn'!F62*6+'Eksponering Voksen'!F62*58)/64</f>
        <v>0</v>
      </c>
      <c r="G62" s="66">
        <f>('Eksponering Barn'!G62*6+'Eksponering Voksen'!G62*58)/64</f>
        <v>0</v>
      </c>
      <c r="H62" s="66" t="e">
        <f>IF(Stoff!D60="i.r.","i.r",('Eksponering Barn'!H62*6+'Eksponering Voksen'!H62*58)/64)</f>
        <v>#VALUE!</v>
      </c>
      <c r="I62" s="66" t="e">
        <f>('Eksponering Barn'!I62*6+'Eksponering Voksen'!I62*58)/64</f>
        <v>#VALUE!</v>
      </c>
      <c r="J62" s="66" t="str">
        <f>IF('Opptak i organismer'!F60="","",('Eksponering Barn'!J62*6+'Eksponering Voksen'!J62*58)/64)</f>
        <v/>
      </c>
      <c r="K62" s="66" t="e">
        <f>('Eksponering Barn'!K62*6+'Eksponering Voksen'!K62*58)/64</f>
        <v>#VALUE!</v>
      </c>
      <c r="L62" s="219" t="e">
        <f t="shared" si="1"/>
        <v>#VALUE!</v>
      </c>
      <c r="M62" s="66">
        <f>('Eksponering Barn'!M62*6+'Eksponering Voksen'!M62*58)/64</f>
        <v>0</v>
      </c>
      <c r="N62" s="66">
        <f>('Eksponering Barn'!N62*6+'Eksponering Voksen'!N62*58)/64</f>
        <v>0</v>
      </c>
      <c r="O62" s="66">
        <f>('Eksponering Barn'!O62*6+'Eksponering Voksen'!O62*58)/64</f>
        <v>0</v>
      </c>
      <c r="P62" s="66" t="e">
        <f>IF(Stoff!D60="i.r.","i.r",('Eksponering Barn'!P62*6+'Eksponering Voksen'!P62*58)/64)</f>
        <v>#VALUE!</v>
      </c>
      <c r="Q62" s="66" t="e">
        <f>('Eksponering Barn'!Q62*6+'Eksponering Voksen'!Q62*58)/64</f>
        <v>#VALUE!</v>
      </c>
      <c r="R62" s="66" t="str">
        <f>IF('Opptak i organismer'!H60="","",('Eksponering Barn'!R62*6+'Eksponering Voksen'!R62*58)/64)</f>
        <v/>
      </c>
      <c r="S62" s="66" t="e">
        <f>('Eksponering Barn'!S62*6+'Eksponering Voksen'!S62*58)/64</f>
        <v>#VALUE!</v>
      </c>
      <c r="T62" s="57"/>
      <c r="U62" s="57"/>
      <c r="V62" s="57"/>
      <c r="W62" s="57"/>
      <c r="X62" s="57"/>
      <c r="Y62" s="57"/>
      <c r="Z62" s="57"/>
      <c r="AA62" s="57"/>
      <c r="AB62" s="57"/>
      <c r="AC62" s="57"/>
      <c r="AD62" s="57"/>
      <c r="AE62" s="57"/>
      <c r="AF62" s="57"/>
      <c r="AG62" s="57"/>
      <c r="AH62" s="57"/>
      <c r="AI62" s="57"/>
    </row>
    <row r="63" spans="1:35" x14ac:dyDescent="0.2">
      <c r="A63" s="64" t="str">
        <f>IF('1b. Kons. jord'!C63&gt;0,"x","")</f>
        <v/>
      </c>
      <c r="B63" s="229" t="str">
        <f>IF(Stoff!$B61=0,"-",Stoff!$B61)</f>
        <v>Sum alifater &gt; C5-C10</v>
      </c>
      <c r="C63" s="230" t="str">
        <f>IF(Stoff!L61&gt;0,Stoff!L61,"")</f>
        <v/>
      </c>
      <c r="D63" s="219" t="e">
        <f t="shared" si="0"/>
        <v>#VALUE!</v>
      </c>
      <c r="E63" s="66">
        <f>('Eksponering Barn'!E63*6+'Eksponering Voksen'!E63*58)/64</f>
        <v>0</v>
      </c>
      <c r="F63" s="66">
        <f>('Eksponering Barn'!F63*6+'Eksponering Voksen'!F63*58)/64</f>
        <v>0</v>
      </c>
      <c r="G63" s="66">
        <f>('Eksponering Barn'!G63*6+'Eksponering Voksen'!G63*58)/64</f>
        <v>0</v>
      </c>
      <c r="H63" s="66" t="e">
        <f>IF(Stoff!D61="i.r.","i.r",('Eksponering Barn'!H63*6+'Eksponering Voksen'!H63*58)/64)</f>
        <v>#VALUE!</v>
      </c>
      <c r="I63" s="66" t="e">
        <f>('Eksponering Barn'!I63*6+'Eksponering Voksen'!I63*58)/64</f>
        <v>#VALUE!</v>
      </c>
      <c r="J63" s="66" t="str">
        <f>IF('Opptak i organismer'!F61="","",('Eksponering Barn'!J63*6+'Eksponering Voksen'!J63*58)/64)</f>
        <v/>
      </c>
      <c r="K63" s="66" t="e">
        <f>('Eksponering Barn'!K63*6+'Eksponering Voksen'!K63*58)/64</f>
        <v>#VALUE!</v>
      </c>
      <c r="L63" s="219" t="e">
        <f t="shared" si="1"/>
        <v>#VALUE!</v>
      </c>
      <c r="M63" s="66">
        <f>('Eksponering Barn'!M63*6+'Eksponering Voksen'!M63*58)/64</f>
        <v>0</v>
      </c>
      <c r="N63" s="66">
        <f>('Eksponering Barn'!N63*6+'Eksponering Voksen'!N63*58)/64</f>
        <v>0</v>
      </c>
      <c r="O63" s="66">
        <f>('Eksponering Barn'!O63*6+'Eksponering Voksen'!O63*58)/64</f>
        <v>0</v>
      </c>
      <c r="P63" s="66" t="e">
        <f>IF(Stoff!D61="i.r.","i.r",('Eksponering Barn'!P63*6+'Eksponering Voksen'!P63*58)/64)</f>
        <v>#VALUE!</v>
      </c>
      <c r="Q63" s="66" t="e">
        <f>('Eksponering Barn'!Q63*6+'Eksponering Voksen'!Q63*58)/64</f>
        <v>#VALUE!</v>
      </c>
      <c r="R63" s="66" t="str">
        <f>IF('Opptak i organismer'!H61="","",('Eksponering Barn'!R63*6+'Eksponering Voksen'!R63*58)/64)</f>
        <v/>
      </c>
      <c r="S63" s="66" t="e">
        <f>('Eksponering Barn'!S63*6+'Eksponering Voksen'!S63*58)/64</f>
        <v>#VALUE!</v>
      </c>
      <c r="T63" s="57"/>
      <c r="U63" s="57"/>
      <c r="V63" s="57"/>
      <c r="W63" s="57"/>
      <c r="X63" s="57"/>
      <c r="Y63" s="57"/>
      <c r="Z63" s="57"/>
      <c r="AA63" s="57"/>
      <c r="AB63" s="57"/>
      <c r="AC63" s="57"/>
      <c r="AD63" s="57"/>
      <c r="AE63" s="57"/>
      <c r="AF63" s="57"/>
      <c r="AG63" s="57"/>
      <c r="AH63" s="57"/>
      <c r="AI63" s="57"/>
    </row>
    <row r="64" spans="1:35" x14ac:dyDescent="0.2">
      <c r="A64" s="64" t="str">
        <f>IF('1b. Kons. jord'!C64&gt;0,"x","")</f>
        <v/>
      </c>
      <c r="B64" s="229" t="str">
        <f>IF(Stoff!$B62=0,"-",Stoff!$B62)</f>
        <v>Alifater &gt;C10-C12</v>
      </c>
      <c r="C64" s="230" t="str">
        <f>IF(Stoff!L62&gt;0,Stoff!L62,"")</f>
        <v/>
      </c>
      <c r="D64" s="219" t="e">
        <f t="shared" si="0"/>
        <v>#VALUE!</v>
      </c>
      <c r="E64" s="66">
        <f>('Eksponering Barn'!E64*6+'Eksponering Voksen'!E64*58)/64</f>
        <v>0</v>
      </c>
      <c r="F64" s="66">
        <f>('Eksponering Barn'!F64*6+'Eksponering Voksen'!F64*58)/64</f>
        <v>0</v>
      </c>
      <c r="G64" s="66">
        <f>('Eksponering Barn'!G64*6+'Eksponering Voksen'!G64*58)/64</f>
        <v>0</v>
      </c>
      <c r="H64" s="66" t="e">
        <f>IF(Stoff!D62="i.r.","i.r",('Eksponering Barn'!H64*6+'Eksponering Voksen'!H64*58)/64)</f>
        <v>#VALUE!</v>
      </c>
      <c r="I64" s="66" t="e">
        <f>('Eksponering Barn'!I64*6+'Eksponering Voksen'!I64*58)/64</f>
        <v>#VALUE!</v>
      </c>
      <c r="J64" s="66" t="str">
        <f>IF('Opptak i organismer'!F62="","",('Eksponering Barn'!J64*6+'Eksponering Voksen'!J64*58)/64)</f>
        <v/>
      </c>
      <c r="K64" s="66" t="e">
        <f>('Eksponering Barn'!K64*6+'Eksponering Voksen'!K64*58)/64</f>
        <v>#VALUE!</v>
      </c>
      <c r="L64" s="219" t="e">
        <f t="shared" si="1"/>
        <v>#VALUE!</v>
      </c>
      <c r="M64" s="66">
        <f>('Eksponering Barn'!M64*6+'Eksponering Voksen'!M64*58)/64</f>
        <v>0</v>
      </c>
      <c r="N64" s="66">
        <f>('Eksponering Barn'!N64*6+'Eksponering Voksen'!N64*58)/64</f>
        <v>0</v>
      </c>
      <c r="O64" s="66">
        <f>('Eksponering Barn'!O64*6+'Eksponering Voksen'!O64*58)/64</f>
        <v>0</v>
      </c>
      <c r="P64" s="66" t="e">
        <f>IF(Stoff!D62="i.r.","i.r",('Eksponering Barn'!P64*6+'Eksponering Voksen'!P64*58)/64)</f>
        <v>#VALUE!</v>
      </c>
      <c r="Q64" s="66" t="e">
        <f>('Eksponering Barn'!Q64*6+'Eksponering Voksen'!Q64*58)/64</f>
        <v>#VALUE!</v>
      </c>
      <c r="R64" s="66" t="str">
        <f>IF('Opptak i organismer'!H62="","",('Eksponering Barn'!R64*6+'Eksponering Voksen'!R64*58)/64)</f>
        <v/>
      </c>
      <c r="S64" s="66" t="e">
        <f>('Eksponering Barn'!S64*6+'Eksponering Voksen'!S64*58)/64</f>
        <v>#VALUE!</v>
      </c>
      <c r="T64" s="57"/>
      <c r="U64" s="57"/>
      <c r="V64" s="57"/>
      <c r="W64" s="57"/>
      <c r="X64" s="57"/>
      <c r="Y64" s="57"/>
      <c r="Z64" s="57"/>
      <c r="AA64" s="57"/>
      <c r="AB64" s="57"/>
      <c r="AC64" s="57"/>
      <c r="AD64" s="57"/>
      <c r="AE64" s="57"/>
      <c r="AF64" s="57"/>
      <c r="AG64" s="57"/>
      <c r="AH64" s="57"/>
      <c r="AI64" s="57"/>
    </row>
    <row r="65" spans="1:35" x14ac:dyDescent="0.2">
      <c r="A65" s="64" t="str">
        <f>IF('1b. Kons. jord'!C65&gt;0,"x","")</f>
        <v/>
      </c>
      <c r="B65" s="229" t="str">
        <f>IF(Stoff!$B63=0,"-",Stoff!$B63)</f>
        <v>Alifater &gt;C12-C35</v>
      </c>
      <c r="C65" s="230" t="str">
        <f>IF(Stoff!L63&gt;0,Stoff!L63,"")</f>
        <v/>
      </c>
      <c r="D65" s="219" t="e">
        <f t="shared" si="0"/>
        <v>#VALUE!</v>
      </c>
      <c r="E65" s="66">
        <f>('Eksponering Barn'!E65*6+'Eksponering Voksen'!E65*58)/64</f>
        <v>0</v>
      </c>
      <c r="F65" s="66">
        <f>('Eksponering Barn'!F65*6+'Eksponering Voksen'!F65*58)/64</f>
        <v>0</v>
      </c>
      <c r="G65" s="66">
        <f>('Eksponering Barn'!G65*6+'Eksponering Voksen'!G65*58)/64</f>
        <v>0</v>
      </c>
      <c r="H65" s="66" t="e">
        <f>IF(Stoff!D63="i.r.","i.r",('Eksponering Barn'!H65*6+'Eksponering Voksen'!H65*58)/64)</f>
        <v>#VALUE!</v>
      </c>
      <c r="I65" s="66" t="e">
        <f>('Eksponering Barn'!I65*6+'Eksponering Voksen'!I65*58)/64</f>
        <v>#VALUE!</v>
      </c>
      <c r="J65" s="66" t="str">
        <f>IF('Opptak i organismer'!F63="","",('Eksponering Barn'!J65*6+'Eksponering Voksen'!J65*58)/64)</f>
        <v/>
      </c>
      <c r="K65" s="66" t="e">
        <f>('Eksponering Barn'!K65*6+'Eksponering Voksen'!K65*58)/64</f>
        <v>#VALUE!</v>
      </c>
      <c r="L65" s="219" t="e">
        <f t="shared" si="1"/>
        <v>#VALUE!</v>
      </c>
      <c r="M65" s="66">
        <f>('Eksponering Barn'!M65*6+'Eksponering Voksen'!M65*58)/64</f>
        <v>0</v>
      </c>
      <c r="N65" s="66">
        <f>('Eksponering Barn'!N65*6+'Eksponering Voksen'!N65*58)/64</f>
        <v>0</v>
      </c>
      <c r="O65" s="66">
        <f>('Eksponering Barn'!O65*6+'Eksponering Voksen'!O65*58)/64</f>
        <v>0</v>
      </c>
      <c r="P65" s="66" t="e">
        <f>IF(Stoff!D63="i.r.","i.r",('Eksponering Barn'!P65*6+'Eksponering Voksen'!P65*58)/64)</f>
        <v>#VALUE!</v>
      </c>
      <c r="Q65" s="66" t="e">
        <f>('Eksponering Barn'!Q65*6+'Eksponering Voksen'!Q65*58)/64</f>
        <v>#VALUE!</v>
      </c>
      <c r="R65" s="66" t="str">
        <f>IF('Opptak i organismer'!H63="","",('Eksponering Barn'!R65*6+'Eksponering Voksen'!R65*58)/64)</f>
        <v/>
      </c>
      <c r="S65" s="66" t="e">
        <f>('Eksponering Barn'!S65*6+'Eksponering Voksen'!S65*58)/64</f>
        <v>#VALUE!</v>
      </c>
      <c r="T65" s="57"/>
      <c r="U65" s="57"/>
      <c r="V65" s="57"/>
      <c r="W65" s="57"/>
      <c r="X65" s="57"/>
      <c r="Y65" s="57"/>
      <c r="Z65" s="57"/>
      <c r="AA65" s="57"/>
      <c r="AB65" s="57"/>
      <c r="AC65" s="57"/>
      <c r="AD65" s="57"/>
      <c r="AE65" s="57"/>
      <c r="AF65" s="57"/>
      <c r="AG65" s="57"/>
      <c r="AH65" s="57"/>
      <c r="AI65" s="57"/>
    </row>
    <row r="66" spans="1:35" x14ac:dyDescent="0.2">
      <c r="A66" s="64" t="str">
        <f>IF('1b. Kons. jord'!C66&gt;0,"x","")</f>
        <v/>
      </c>
      <c r="B66" s="229" t="str">
        <f>IF(Stoff!$B64=0,"-",Stoff!$B64)</f>
        <v>MTBE</v>
      </c>
      <c r="C66" s="230" t="str">
        <f>IF(Stoff!L64&gt;0,Stoff!L64,"")</f>
        <v/>
      </c>
      <c r="D66" s="219" t="e">
        <f t="shared" si="0"/>
        <v>#VALUE!</v>
      </c>
      <c r="E66" s="66">
        <f>('Eksponering Barn'!E66*6+'Eksponering Voksen'!E66*58)/64</f>
        <v>0</v>
      </c>
      <c r="F66" s="66">
        <f>('Eksponering Barn'!F66*6+'Eksponering Voksen'!F66*58)/64</f>
        <v>0</v>
      </c>
      <c r="G66" s="66">
        <f>('Eksponering Barn'!G66*6+'Eksponering Voksen'!G66*58)/64</f>
        <v>0</v>
      </c>
      <c r="H66" s="66" t="e">
        <f>IF(Stoff!D64="i.r.","i.r",('Eksponering Barn'!H66*6+'Eksponering Voksen'!H66*58)/64)</f>
        <v>#VALUE!</v>
      </c>
      <c r="I66" s="66" t="e">
        <f>('Eksponering Barn'!I66*6+'Eksponering Voksen'!I66*58)/64</f>
        <v>#VALUE!</v>
      </c>
      <c r="J66" s="66" t="str">
        <f>IF('Opptak i organismer'!F64="","",('Eksponering Barn'!J66*6+'Eksponering Voksen'!J66*58)/64)</f>
        <v/>
      </c>
      <c r="K66" s="66" t="e">
        <f>('Eksponering Barn'!K66*6+'Eksponering Voksen'!K66*58)/64</f>
        <v>#VALUE!</v>
      </c>
      <c r="L66" s="219" t="e">
        <f t="shared" si="1"/>
        <v>#VALUE!</v>
      </c>
      <c r="M66" s="66">
        <f>('Eksponering Barn'!M66*6+'Eksponering Voksen'!M66*58)/64</f>
        <v>0</v>
      </c>
      <c r="N66" s="66">
        <f>('Eksponering Barn'!N66*6+'Eksponering Voksen'!N66*58)/64</f>
        <v>0</v>
      </c>
      <c r="O66" s="66">
        <f>('Eksponering Barn'!O66*6+'Eksponering Voksen'!O66*58)/64</f>
        <v>0</v>
      </c>
      <c r="P66" s="66" t="e">
        <f>IF(Stoff!D64="i.r.","i.r",('Eksponering Barn'!P66*6+'Eksponering Voksen'!P66*58)/64)</f>
        <v>#VALUE!</v>
      </c>
      <c r="Q66" s="66" t="e">
        <f>('Eksponering Barn'!Q66*6+'Eksponering Voksen'!Q66*58)/64</f>
        <v>#VALUE!</v>
      </c>
      <c r="R66" s="66" t="str">
        <f>IF('Opptak i organismer'!H64="","",('Eksponering Barn'!R66*6+'Eksponering Voksen'!R66*58)/64)</f>
        <v/>
      </c>
      <c r="S66" s="66" t="e">
        <f>('Eksponering Barn'!S66*6+'Eksponering Voksen'!S66*58)/64</f>
        <v>#VALUE!</v>
      </c>
      <c r="T66" s="57"/>
      <c r="U66" s="57"/>
      <c r="V66" s="57"/>
      <c r="W66" s="57"/>
      <c r="X66" s="57"/>
      <c r="Y66" s="57"/>
      <c r="Z66" s="57"/>
      <c r="AA66" s="57"/>
      <c r="AB66" s="57"/>
      <c r="AC66" s="57"/>
      <c r="AD66" s="57"/>
      <c r="AE66" s="57"/>
      <c r="AF66" s="57"/>
      <c r="AG66" s="57"/>
      <c r="AH66" s="57"/>
      <c r="AI66" s="57"/>
    </row>
    <row r="67" spans="1:35" x14ac:dyDescent="0.2">
      <c r="A67" s="64" t="str">
        <f>IF('1b. Kons. jord'!C67&gt;0,"x","")</f>
        <v/>
      </c>
      <c r="B67" s="229" t="str">
        <f>IF(Stoff!$B65=0,"-",Stoff!$B65)</f>
        <v>Tetraetylbly</v>
      </c>
      <c r="C67" s="230" t="str">
        <f>IF(Stoff!L65&gt;0,Stoff!L65,"")</f>
        <v/>
      </c>
      <c r="D67" s="219" t="e">
        <f t="shared" si="0"/>
        <v>#VALUE!</v>
      </c>
      <c r="E67" s="66">
        <f>('Eksponering Barn'!E67*6+'Eksponering Voksen'!E67*58)/64</f>
        <v>0</v>
      </c>
      <c r="F67" s="66">
        <f>('Eksponering Barn'!F67*6+'Eksponering Voksen'!F67*58)/64</f>
        <v>0</v>
      </c>
      <c r="G67" s="66">
        <f>('Eksponering Barn'!G67*6+'Eksponering Voksen'!G67*58)/64</f>
        <v>0</v>
      </c>
      <c r="H67" s="66" t="e">
        <f>IF(Stoff!D65="i.r.","i.r",('Eksponering Barn'!H67*6+'Eksponering Voksen'!H67*58)/64)</f>
        <v>#VALUE!</v>
      </c>
      <c r="I67" s="66" t="e">
        <f>('Eksponering Barn'!I67*6+'Eksponering Voksen'!I67*58)/64</f>
        <v>#VALUE!</v>
      </c>
      <c r="J67" s="66" t="str">
        <f>IF('Opptak i organismer'!F65="","",('Eksponering Barn'!J67*6+'Eksponering Voksen'!J67*58)/64)</f>
        <v/>
      </c>
      <c r="K67" s="66" t="e">
        <f>('Eksponering Barn'!K67*6+'Eksponering Voksen'!K67*58)/64</f>
        <v>#VALUE!</v>
      </c>
      <c r="L67" s="219" t="e">
        <f t="shared" si="1"/>
        <v>#VALUE!</v>
      </c>
      <c r="M67" s="66">
        <f>('Eksponering Barn'!M67*6+'Eksponering Voksen'!M67*58)/64</f>
        <v>0</v>
      </c>
      <c r="N67" s="66">
        <f>('Eksponering Barn'!N67*6+'Eksponering Voksen'!N67*58)/64</f>
        <v>0</v>
      </c>
      <c r="O67" s="66">
        <f>('Eksponering Barn'!O67*6+'Eksponering Voksen'!O67*58)/64</f>
        <v>0</v>
      </c>
      <c r="P67" s="66" t="e">
        <f>IF(Stoff!D65="i.r.","i.r",('Eksponering Barn'!P67*6+'Eksponering Voksen'!P67*58)/64)</f>
        <v>#VALUE!</v>
      </c>
      <c r="Q67" s="66" t="e">
        <f>('Eksponering Barn'!Q67*6+'Eksponering Voksen'!Q67*58)/64</f>
        <v>#VALUE!</v>
      </c>
      <c r="R67" s="66" t="str">
        <f>IF('Opptak i organismer'!H65="","",('Eksponering Barn'!R67*6+'Eksponering Voksen'!R67*58)/64)</f>
        <v/>
      </c>
      <c r="S67" s="66" t="e">
        <f>('Eksponering Barn'!S67*6+'Eksponering Voksen'!S67*58)/64</f>
        <v>#VALUE!</v>
      </c>
      <c r="T67" s="57"/>
      <c r="U67" s="57"/>
      <c r="V67" s="57"/>
      <c r="W67" s="57"/>
      <c r="X67" s="57"/>
      <c r="Y67" s="57"/>
      <c r="Z67" s="57"/>
      <c r="AA67" s="57"/>
      <c r="AB67" s="57"/>
      <c r="AC67" s="57"/>
      <c r="AD67" s="57"/>
      <c r="AE67" s="57"/>
      <c r="AF67" s="57"/>
      <c r="AG67" s="57"/>
      <c r="AH67" s="57"/>
      <c r="AI67" s="57"/>
    </row>
    <row r="68" spans="1:35" x14ac:dyDescent="0.2">
      <c r="A68" s="64" t="str">
        <f>IF('1b. Kons. jord'!C68&gt;0,"x","")</f>
        <v/>
      </c>
      <c r="B68" s="229" t="str">
        <f>IF(Stoff!$B66=0,"-",Stoff!$B66)</f>
        <v>PBDE-99</v>
      </c>
      <c r="C68" s="230" t="str">
        <f>IF(Stoff!L66&gt;0,Stoff!L66,"")</f>
        <v/>
      </c>
      <c r="D68" s="219" t="e">
        <f t="shared" si="0"/>
        <v>#VALUE!</v>
      </c>
      <c r="E68" s="66">
        <f>('Eksponering Barn'!E68*6+'Eksponering Voksen'!E68*58)/64</f>
        <v>0</v>
      </c>
      <c r="F68" s="66">
        <f>('Eksponering Barn'!F68*6+'Eksponering Voksen'!F68*58)/64</f>
        <v>0</v>
      </c>
      <c r="G68" s="66">
        <f>('Eksponering Barn'!G68*6+'Eksponering Voksen'!G68*58)/64</f>
        <v>0</v>
      </c>
      <c r="H68" s="66" t="e">
        <f>IF(Stoff!D66="i.r.","i.r",('Eksponering Barn'!H68*6+'Eksponering Voksen'!H68*58)/64)</f>
        <v>#VALUE!</v>
      </c>
      <c r="I68" s="66" t="e">
        <f>('Eksponering Barn'!I68*6+'Eksponering Voksen'!I68*58)/64</f>
        <v>#VALUE!</v>
      </c>
      <c r="J68" s="66" t="str">
        <f>IF('Opptak i organismer'!F66="","",('Eksponering Barn'!J68*6+'Eksponering Voksen'!J68*58)/64)</f>
        <v/>
      </c>
      <c r="K68" s="66" t="e">
        <f>('Eksponering Barn'!K68*6+'Eksponering Voksen'!K68*58)/64</f>
        <v>#VALUE!</v>
      </c>
      <c r="L68" s="219" t="e">
        <f t="shared" si="1"/>
        <v>#VALUE!</v>
      </c>
      <c r="M68" s="66">
        <f>('Eksponering Barn'!M68*6+'Eksponering Voksen'!M68*58)/64</f>
        <v>0</v>
      </c>
      <c r="N68" s="66">
        <f>('Eksponering Barn'!N68*6+'Eksponering Voksen'!N68*58)/64</f>
        <v>0</v>
      </c>
      <c r="O68" s="66">
        <f>('Eksponering Barn'!O68*6+'Eksponering Voksen'!O68*58)/64</f>
        <v>0</v>
      </c>
      <c r="P68" s="66" t="e">
        <f>IF(Stoff!D66="i.r.","i.r",('Eksponering Barn'!P68*6+'Eksponering Voksen'!P68*58)/64)</f>
        <v>#VALUE!</v>
      </c>
      <c r="Q68" s="66" t="e">
        <f>('Eksponering Barn'!Q68*6+'Eksponering Voksen'!Q68*58)/64</f>
        <v>#VALUE!</v>
      </c>
      <c r="R68" s="66" t="str">
        <f>IF('Opptak i organismer'!H66="","",('Eksponering Barn'!R68*6+'Eksponering Voksen'!R68*58)/64)</f>
        <v/>
      </c>
      <c r="S68" s="66" t="e">
        <f>('Eksponering Barn'!S68*6+'Eksponering Voksen'!S68*58)/64</f>
        <v>#VALUE!</v>
      </c>
      <c r="T68" s="57"/>
      <c r="U68" s="57"/>
      <c r="V68" s="57"/>
      <c r="W68" s="57"/>
      <c r="X68" s="57"/>
      <c r="Y68" s="57"/>
      <c r="Z68" s="57"/>
      <c r="AA68" s="57"/>
      <c r="AB68" s="57"/>
      <c r="AC68" s="57"/>
      <c r="AD68" s="57"/>
      <c r="AE68" s="57"/>
      <c r="AF68" s="57"/>
      <c r="AG68" s="57"/>
      <c r="AH68" s="57"/>
      <c r="AI68" s="57"/>
    </row>
    <row r="69" spans="1:35" x14ac:dyDescent="0.2">
      <c r="A69" s="64" t="str">
        <f>IF('1b. Kons. jord'!C69&gt;0,"x","")</f>
        <v/>
      </c>
      <c r="B69" s="229" t="str">
        <f>IF(Stoff!$B67=0,"-",Stoff!$B67)</f>
        <v>PBDE-154</v>
      </c>
      <c r="C69" s="230" t="str">
        <f>IF(Stoff!L67&gt;0,Stoff!L67,"")</f>
        <v/>
      </c>
      <c r="D69" s="219" t="e">
        <f t="shared" ref="D69:D86" si="2">SUM(E69:K69)</f>
        <v>#VALUE!</v>
      </c>
      <c r="E69" s="66">
        <f>('Eksponering Barn'!E69*6+'Eksponering Voksen'!E69*58)/64</f>
        <v>0</v>
      </c>
      <c r="F69" s="66">
        <f>('Eksponering Barn'!F69*6+'Eksponering Voksen'!F69*58)/64</f>
        <v>0</v>
      </c>
      <c r="G69" s="66">
        <f>('Eksponering Barn'!G69*6+'Eksponering Voksen'!G69*58)/64</f>
        <v>0</v>
      </c>
      <c r="H69" s="66" t="e">
        <f>IF(Stoff!D67="i.r.","i.r",('Eksponering Barn'!H69*6+'Eksponering Voksen'!H69*58)/64)</f>
        <v>#VALUE!</v>
      </c>
      <c r="I69" s="66" t="e">
        <f>('Eksponering Barn'!I69*6+'Eksponering Voksen'!I69*58)/64</f>
        <v>#VALUE!</v>
      </c>
      <c r="J69" s="66" t="str">
        <f>IF('Opptak i organismer'!F67="","",('Eksponering Barn'!J69*6+'Eksponering Voksen'!J69*58)/64)</f>
        <v/>
      </c>
      <c r="K69" s="66" t="e">
        <f>('Eksponering Barn'!K69*6+'Eksponering Voksen'!K69*58)/64</f>
        <v>#VALUE!</v>
      </c>
      <c r="L69" s="219" t="e">
        <f t="shared" ref="L69:L86" si="3">SUM(M69:S69)</f>
        <v>#VALUE!</v>
      </c>
      <c r="M69" s="66">
        <f>('Eksponering Barn'!M69*6+'Eksponering Voksen'!M69*58)/64</f>
        <v>0</v>
      </c>
      <c r="N69" s="66">
        <f>('Eksponering Barn'!N69*6+'Eksponering Voksen'!N69*58)/64</f>
        <v>0</v>
      </c>
      <c r="O69" s="66">
        <f>('Eksponering Barn'!O69*6+'Eksponering Voksen'!O69*58)/64</f>
        <v>0</v>
      </c>
      <c r="P69" s="66" t="e">
        <f>IF(Stoff!D67="i.r.","i.r",('Eksponering Barn'!P69*6+'Eksponering Voksen'!P69*58)/64)</f>
        <v>#VALUE!</v>
      </c>
      <c r="Q69" s="66" t="e">
        <f>('Eksponering Barn'!Q69*6+'Eksponering Voksen'!Q69*58)/64</f>
        <v>#VALUE!</v>
      </c>
      <c r="R69" s="66" t="str">
        <f>IF('Opptak i organismer'!H67="","",('Eksponering Barn'!R69*6+'Eksponering Voksen'!R69*58)/64)</f>
        <v/>
      </c>
      <c r="S69" s="66" t="e">
        <f>('Eksponering Barn'!S69*6+'Eksponering Voksen'!S69*58)/64</f>
        <v>#VALUE!</v>
      </c>
      <c r="T69" s="57"/>
      <c r="U69" s="57"/>
      <c r="V69" s="57"/>
      <c r="W69" s="57"/>
      <c r="X69" s="57"/>
      <c r="Y69" s="57"/>
      <c r="Z69" s="57"/>
      <c r="AA69" s="57"/>
      <c r="AB69" s="57"/>
      <c r="AC69" s="57"/>
      <c r="AD69" s="57"/>
      <c r="AE69" s="57"/>
      <c r="AF69" s="57"/>
      <c r="AG69" s="57"/>
      <c r="AH69" s="57"/>
      <c r="AI69" s="57"/>
    </row>
    <row r="70" spans="1:35" x14ac:dyDescent="0.2">
      <c r="A70" s="64" t="str">
        <f>IF('1b. Kons. jord'!C70&gt;0,"x","")</f>
        <v/>
      </c>
      <c r="B70" s="229" t="str">
        <f>IF(Stoff!$B68=0,"-",Stoff!$B68)</f>
        <v>PBDE-209</v>
      </c>
      <c r="C70" s="230" t="str">
        <f>IF(Stoff!L68&gt;0,Stoff!L68,"")</f>
        <v/>
      </c>
      <c r="D70" s="219" t="e">
        <f t="shared" si="2"/>
        <v>#VALUE!</v>
      </c>
      <c r="E70" s="66">
        <f>('Eksponering Barn'!E70*6+'Eksponering Voksen'!E70*58)/64</f>
        <v>0</v>
      </c>
      <c r="F70" s="66">
        <f>('Eksponering Barn'!F70*6+'Eksponering Voksen'!F70*58)/64</f>
        <v>0</v>
      </c>
      <c r="G70" s="66">
        <f>('Eksponering Barn'!G70*6+'Eksponering Voksen'!G70*58)/64</f>
        <v>0</v>
      </c>
      <c r="H70" s="66" t="e">
        <f>IF(Stoff!D68="i.r.","i.r",('Eksponering Barn'!H70*6+'Eksponering Voksen'!H70*58)/64)</f>
        <v>#VALUE!</v>
      </c>
      <c r="I70" s="66" t="e">
        <f>('Eksponering Barn'!I70*6+'Eksponering Voksen'!I70*58)/64</f>
        <v>#VALUE!</v>
      </c>
      <c r="J70" s="66" t="str">
        <f>IF('Opptak i organismer'!F68="","",('Eksponering Barn'!J70*6+'Eksponering Voksen'!J70*58)/64)</f>
        <v/>
      </c>
      <c r="K70" s="66" t="e">
        <f>('Eksponering Barn'!K70*6+'Eksponering Voksen'!K70*58)/64</f>
        <v>#VALUE!</v>
      </c>
      <c r="L70" s="219" t="e">
        <f t="shared" si="3"/>
        <v>#VALUE!</v>
      </c>
      <c r="M70" s="66">
        <f>('Eksponering Barn'!M70*6+'Eksponering Voksen'!M70*58)/64</f>
        <v>0</v>
      </c>
      <c r="N70" s="66">
        <f>('Eksponering Barn'!N70*6+'Eksponering Voksen'!N70*58)/64</f>
        <v>0</v>
      </c>
      <c r="O70" s="66">
        <f>('Eksponering Barn'!O70*6+'Eksponering Voksen'!O70*58)/64</f>
        <v>0</v>
      </c>
      <c r="P70" s="66" t="e">
        <f>IF(Stoff!D68="i.r.","i.r",('Eksponering Barn'!P70*6+'Eksponering Voksen'!P70*58)/64)</f>
        <v>#VALUE!</v>
      </c>
      <c r="Q70" s="66" t="e">
        <f>('Eksponering Barn'!Q70*6+'Eksponering Voksen'!Q70*58)/64</f>
        <v>#VALUE!</v>
      </c>
      <c r="R70" s="66" t="str">
        <f>IF('Opptak i organismer'!H68="","",('Eksponering Barn'!R70*6+'Eksponering Voksen'!R70*58)/64)</f>
        <v/>
      </c>
      <c r="S70" s="66" t="e">
        <f>('Eksponering Barn'!S70*6+'Eksponering Voksen'!S70*58)/64</f>
        <v>#VALUE!</v>
      </c>
      <c r="T70" s="57"/>
      <c r="U70" s="57"/>
      <c r="V70" s="57"/>
      <c r="W70" s="57"/>
      <c r="X70" s="57"/>
      <c r="Y70" s="57"/>
      <c r="Z70" s="57"/>
      <c r="AA70" s="57"/>
      <c r="AB70" s="57"/>
      <c r="AC70" s="57"/>
      <c r="AD70" s="57"/>
      <c r="AE70" s="57"/>
      <c r="AF70" s="57"/>
      <c r="AG70" s="57"/>
      <c r="AH70" s="57"/>
      <c r="AI70" s="57"/>
    </row>
    <row r="71" spans="1:35" x14ac:dyDescent="0.2">
      <c r="A71" s="64" t="str">
        <f>IF('1b. Kons. jord'!C71&gt;0,"x","")</f>
        <v/>
      </c>
      <c r="B71" s="229" t="str">
        <f>IF(Stoff!$B69=0,"-",Stoff!$B69)</f>
        <v>HBCDD</v>
      </c>
      <c r="C71" s="230" t="str">
        <f>IF(Stoff!L69&gt;0,Stoff!L69,"")</f>
        <v/>
      </c>
      <c r="D71" s="219" t="e">
        <f t="shared" si="2"/>
        <v>#VALUE!</v>
      </c>
      <c r="E71" s="66">
        <f>('Eksponering Barn'!E71*6+'Eksponering Voksen'!E71*58)/64</f>
        <v>0</v>
      </c>
      <c r="F71" s="66">
        <f>('Eksponering Barn'!F71*6+'Eksponering Voksen'!F71*58)/64</f>
        <v>0</v>
      </c>
      <c r="G71" s="66">
        <f>('Eksponering Barn'!G71*6+'Eksponering Voksen'!G71*58)/64</f>
        <v>0</v>
      </c>
      <c r="H71" s="66" t="e">
        <f>IF(Stoff!D69="i.r.","i.r",('Eksponering Barn'!H71*6+'Eksponering Voksen'!H71*58)/64)</f>
        <v>#VALUE!</v>
      </c>
      <c r="I71" s="66" t="e">
        <f>('Eksponering Barn'!I71*6+'Eksponering Voksen'!I71*58)/64</f>
        <v>#VALUE!</v>
      </c>
      <c r="J71" s="66" t="str">
        <f>IF('Opptak i organismer'!F69="","",('Eksponering Barn'!J71*6+'Eksponering Voksen'!J71*58)/64)</f>
        <v/>
      </c>
      <c r="K71" s="66" t="e">
        <f>('Eksponering Barn'!K71*6+'Eksponering Voksen'!K71*58)/64</f>
        <v>#VALUE!</v>
      </c>
      <c r="L71" s="219" t="e">
        <f t="shared" si="3"/>
        <v>#VALUE!</v>
      </c>
      <c r="M71" s="66">
        <f>('Eksponering Barn'!M71*6+'Eksponering Voksen'!M71*58)/64</f>
        <v>0</v>
      </c>
      <c r="N71" s="66">
        <f>('Eksponering Barn'!N71*6+'Eksponering Voksen'!N71*58)/64</f>
        <v>0</v>
      </c>
      <c r="O71" s="66">
        <f>('Eksponering Barn'!O71*6+'Eksponering Voksen'!O71*58)/64</f>
        <v>0</v>
      </c>
      <c r="P71" s="66" t="e">
        <f>IF(Stoff!D69="i.r.","i.r",('Eksponering Barn'!P71*6+'Eksponering Voksen'!P71*58)/64)</f>
        <v>#VALUE!</v>
      </c>
      <c r="Q71" s="66" t="e">
        <f>('Eksponering Barn'!Q71*6+'Eksponering Voksen'!Q71*58)/64</f>
        <v>#VALUE!</v>
      </c>
      <c r="R71" s="66" t="str">
        <f>IF('Opptak i organismer'!H69="","",('Eksponering Barn'!R71*6+'Eksponering Voksen'!R71*58)/64)</f>
        <v/>
      </c>
      <c r="S71" s="66" t="e">
        <f>('Eksponering Barn'!S71*6+'Eksponering Voksen'!S71*58)/64</f>
        <v>#VALUE!</v>
      </c>
      <c r="T71" s="57"/>
      <c r="U71" s="57"/>
      <c r="V71" s="57"/>
      <c r="W71" s="57"/>
      <c r="X71" s="57"/>
      <c r="Y71" s="57"/>
      <c r="Z71" s="57"/>
      <c r="AA71" s="57"/>
      <c r="AB71" s="57"/>
      <c r="AC71" s="57"/>
      <c r="AD71" s="57"/>
      <c r="AE71" s="57"/>
      <c r="AF71" s="57"/>
      <c r="AG71" s="57"/>
      <c r="AH71" s="57"/>
      <c r="AI71" s="57"/>
    </row>
    <row r="72" spans="1:35" x14ac:dyDescent="0.2">
      <c r="A72" s="64" t="str">
        <f>IF('1b. Kons. jord'!C72&gt;0,"x","")</f>
        <v/>
      </c>
      <c r="B72" s="229" t="str">
        <f>IF(Stoff!$B70=0,"-",Stoff!$B70)</f>
        <v>Tetrabrombisfenol A</v>
      </c>
      <c r="C72" s="230" t="str">
        <f>IF(Stoff!L70&gt;0,Stoff!L70,"")</f>
        <v/>
      </c>
      <c r="D72" s="219" t="e">
        <f t="shared" si="2"/>
        <v>#VALUE!</v>
      </c>
      <c r="E72" s="66">
        <f>('Eksponering Barn'!E72*6+'Eksponering Voksen'!E72*58)/64</f>
        <v>0</v>
      </c>
      <c r="F72" s="66">
        <f>('Eksponering Barn'!F72*6+'Eksponering Voksen'!F72*58)/64</f>
        <v>0</v>
      </c>
      <c r="G72" s="66">
        <f>('Eksponering Barn'!G72*6+'Eksponering Voksen'!G72*58)/64</f>
        <v>0</v>
      </c>
      <c r="H72" s="66" t="e">
        <f>IF(Stoff!D70="i.r.","i.r",('Eksponering Barn'!H72*6+'Eksponering Voksen'!H72*58)/64)</f>
        <v>#VALUE!</v>
      </c>
      <c r="I72" s="66" t="e">
        <f>('Eksponering Barn'!I72*6+'Eksponering Voksen'!I72*58)/64</f>
        <v>#VALUE!</v>
      </c>
      <c r="J72" s="66" t="str">
        <f>IF('Opptak i organismer'!F70="","",('Eksponering Barn'!J72*6+'Eksponering Voksen'!J72*58)/64)</f>
        <v/>
      </c>
      <c r="K72" s="66" t="e">
        <f>('Eksponering Barn'!K72*6+'Eksponering Voksen'!K72*58)/64</f>
        <v>#VALUE!</v>
      </c>
      <c r="L72" s="219" t="e">
        <f t="shared" si="3"/>
        <v>#VALUE!</v>
      </c>
      <c r="M72" s="66">
        <f>('Eksponering Barn'!M72*6+'Eksponering Voksen'!M72*58)/64</f>
        <v>0</v>
      </c>
      <c r="N72" s="66">
        <f>('Eksponering Barn'!N72*6+'Eksponering Voksen'!N72*58)/64</f>
        <v>0</v>
      </c>
      <c r="O72" s="66">
        <f>('Eksponering Barn'!O72*6+'Eksponering Voksen'!O72*58)/64</f>
        <v>0</v>
      </c>
      <c r="P72" s="66" t="e">
        <f>IF(Stoff!D70="i.r.","i.r",('Eksponering Barn'!P72*6+'Eksponering Voksen'!P72*58)/64)</f>
        <v>#VALUE!</v>
      </c>
      <c r="Q72" s="66" t="e">
        <f>('Eksponering Barn'!Q72*6+'Eksponering Voksen'!Q72*58)/64</f>
        <v>#VALUE!</v>
      </c>
      <c r="R72" s="66" t="str">
        <f>IF('Opptak i organismer'!H70="","",('Eksponering Barn'!R72*6+'Eksponering Voksen'!R72*58)/64)</f>
        <v/>
      </c>
      <c r="S72" s="66" t="e">
        <f>('Eksponering Barn'!S72*6+'Eksponering Voksen'!S72*58)/64</f>
        <v>#VALUE!</v>
      </c>
      <c r="T72" s="57"/>
      <c r="U72" s="57"/>
      <c r="V72" s="57"/>
      <c r="W72" s="57"/>
      <c r="X72" s="57"/>
      <c r="Y72" s="57"/>
      <c r="Z72" s="57"/>
      <c r="AA72" s="57"/>
      <c r="AB72" s="57"/>
      <c r="AC72" s="57"/>
      <c r="AD72" s="57"/>
      <c r="AE72" s="57"/>
      <c r="AF72" s="57"/>
      <c r="AG72" s="57"/>
      <c r="AH72" s="57"/>
      <c r="AI72" s="57"/>
    </row>
    <row r="73" spans="1:35" x14ac:dyDescent="0.2">
      <c r="A73" s="64" t="str">
        <f>IF('1b. Kons. jord'!C73&gt;0,"x","")</f>
        <v/>
      </c>
      <c r="B73" s="229" t="str">
        <f>IF(Stoff!$B71=0,"-",Stoff!$B71)</f>
        <v>Bisfenol A</v>
      </c>
      <c r="C73" s="230" t="str">
        <f>IF(Stoff!L71&gt;0,Stoff!L71,"")</f>
        <v/>
      </c>
      <c r="D73" s="231" t="e">
        <f t="shared" si="2"/>
        <v>#VALUE!</v>
      </c>
      <c r="E73" s="283">
        <f>('Eksponering Barn'!E73*6+'Eksponering Voksen'!E73*58)/64</f>
        <v>0</v>
      </c>
      <c r="F73" s="283">
        <f>('Eksponering Barn'!F73*6+'Eksponering Voksen'!F73*58)/64</f>
        <v>0</v>
      </c>
      <c r="G73" s="283">
        <f>('Eksponering Barn'!G73*6+'Eksponering Voksen'!G73*58)/64</f>
        <v>0</v>
      </c>
      <c r="H73" s="283" t="e">
        <f>IF(Stoff!D71="i.r.","i.r",('Eksponering Barn'!H73*6+'Eksponering Voksen'!H73*58)/64)</f>
        <v>#VALUE!</v>
      </c>
      <c r="I73" s="283" t="e">
        <f>('Eksponering Barn'!I73*6+'Eksponering Voksen'!I73*58)/64</f>
        <v>#VALUE!</v>
      </c>
      <c r="J73" s="283" t="str">
        <f>IF('Opptak i organismer'!F71="","",('Eksponering Barn'!J73*6+'Eksponering Voksen'!J73*58)/64)</f>
        <v/>
      </c>
      <c r="K73" s="283" t="e">
        <f>('Eksponering Barn'!K73*6+'Eksponering Voksen'!K73*58)/64</f>
        <v>#VALUE!</v>
      </c>
      <c r="L73" s="219" t="e">
        <f t="shared" si="3"/>
        <v>#VALUE!</v>
      </c>
      <c r="M73" s="283">
        <f>('Eksponering Barn'!M73*6+'Eksponering Voksen'!M73*58)/64</f>
        <v>0</v>
      </c>
      <c r="N73" s="283">
        <f>('Eksponering Barn'!N73*6+'Eksponering Voksen'!N73*58)/64</f>
        <v>0</v>
      </c>
      <c r="O73" s="283">
        <f>('Eksponering Barn'!O73*6+'Eksponering Voksen'!O73*58)/64</f>
        <v>0</v>
      </c>
      <c r="P73" s="283" t="e">
        <f>IF(Stoff!D71="i.r.","i.r",('Eksponering Barn'!P73*6+'Eksponering Voksen'!P73*58)/64)</f>
        <v>#VALUE!</v>
      </c>
      <c r="Q73" s="283" t="e">
        <f>('Eksponering Barn'!Q73*6+'Eksponering Voksen'!Q73*58)/64</f>
        <v>#VALUE!</v>
      </c>
      <c r="R73" s="283" t="str">
        <f>IF('Opptak i organismer'!H71="","",('Eksponering Barn'!R73*6+'Eksponering Voksen'!R73*58)/64)</f>
        <v/>
      </c>
      <c r="S73" s="283" t="e">
        <f>('Eksponering Barn'!S73*6+'Eksponering Voksen'!S73*58)/64</f>
        <v>#VALUE!</v>
      </c>
      <c r="T73" s="57"/>
      <c r="U73" s="57"/>
      <c r="V73" s="57"/>
      <c r="W73" s="57"/>
      <c r="X73" s="57"/>
      <c r="Y73" s="57"/>
      <c r="Z73" s="57"/>
      <c r="AA73" s="57"/>
      <c r="AB73" s="57"/>
      <c r="AC73" s="57"/>
      <c r="AD73" s="57"/>
      <c r="AE73" s="57"/>
      <c r="AF73" s="57"/>
      <c r="AG73" s="57"/>
      <c r="AH73" s="57"/>
      <c r="AI73" s="57"/>
    </row>
    <row r="74" spans="1:35" x14ac:dyDescent="0.2">
      <c r="A74" s="64" t="str">
        <f>IF('1b. Kons. jord'!C74&gt;0,"x","")</f>
        <v/>
      </c>
      <c r="B74" s="229" t="str">
        <f>IF(Stoff!$B72=0,"-",Stoff!$B72)</f>
        <v>PFOS</v>
      </c>
      <c r="C74" s="230" t="str">
        <f>IF(Stoff!L72&gt;0,Stoff!L72,"")</f>
        <v/>
      </c>
      <c r="D74" s="231" t="e">
        <f t="shared" si="2"/>
        <v>#VALUE!</v>
      </c>
      <c r="E74" s="283">
        <f>('Eksponering Barn'!E74*6+'Eksponering Voksen'!E74*58)/64</f>
        <v>0</v>
      </c>
      <c r="F74" s="283">
        <f>('Eksponering Barn'!F74*6+'Eksponering Voksen'!F74*58)/64</f>
        <v>0</v>
      </c>
      <c r="G74" s="283">
        <f>('Eksponering Barn'!G74*6+'Eksponering Voksen'!G74*58)/64</f>
        <v>0</v>
      </c>
      <c r="H74" s="283" t="e">
        <f>IF(Stoff!D72="i.r.","i.r",('Eksponering Barn'!H74*6+'Eksponering Voksen'!H74*58)/64)</f>
        <v>#VALUE!</v>
      </c>
      <c r="I74" s="283" t="e">
        <f>('Eksponering Barn'!I74*6+'Eksponering Voksen'!I74*58)/64</f>
        <v>#VALUE!</v>
      </c>
      <c r="J74" s="283" t="str">
        <f>IF('Opptak i organismer'!F72="","",('Eksponering Barn'!J74*6+'Eksponering Voksen'!J74*58)/64)</f>
        <v/>
      </c>
      <c r="K74" s="283" t="e">
        <f>('Eksponering Barn'!K74*6+'Eksponering Voksen'!K74*58)/64</f>
        <v>#VALUE!</v>
      </c>
      <c r="L74" s="219" t="e">
        <f t="shared" si="3"/>
        <v>#VALUE!</v>
      </c>
      <c r="M74" s="283">
        <f>('Eksponering Barn'!M74*6+'Eksponering Voksen'!M74*58)/64</f>
        <v>0</v>
      </c>
      <c r="N74" s="283">
        <f>('Eksponering Barn'!N74*6+'Eksponering Voksen'!N74*58)/64</f>
        <v>0</v>
      </c>
      <c r="O74" s="283">
        <f>('Eksponering Barn'!O74*6+'Eksponering Voksen'!O74*58)/64</f>
        <v>0</v>
      </c>
      <c r="P74" s="283" t="e">
        <f>IF(Stoff!D72="i.r.","i.r",('Eksponering Barn'!P74*6+'Eksponering Voksen'!P74*58)/64)</f>
        <v>#VALUE!</v>
      </c>
      <c r="Q74" s="283" t="e">
        <f>('Eksponering Barn'!Q74*6+'Eksponering Voksen'!Q74*58)/64</f>
        <v>#VALUE!</v>
      </c>
      <c r="R74" s="283" t="str">
        <f>IF('Opptak i organismer'!H72="","",('Eksponering Barn'!R74*6+'Eksponering Voksen'!R74*58)/64)</f>
        <v/>
      </c>
      <c r="S74" s="283" t="e">
        <f>('Eksponering Barn'!S74*6+'Eksponering Voksen'!S74*58)/64</f>
        <v>#VALUE!</v>
      </c>
      <c r="T74" s="57"/>
      <c r="U74" s="57"/>
      <c r="V74" s="57"/>
      <c r="W74" s="57"/>
      <c r="X74" s="57"/>
      <c r="Y74" s="57"/>
      <c r="Z74" s="57"/>
      <c r="AA74" s="57"/>
      <c r="AB74" s="57"/>
      <c r="AC74" s="57"/>
      <c r="AD74" s="57"/>
      <c r="AE74" s="57"/>
      <c r="AF74" s="57"/>
      <c r="AG74" s="57"/>
      <c r="AH74" s="57"/>
      <c r="AI74" s="57"/>
    </row>
    <row r="75" spans="1:35" x14ac:dyDescent="0.2">
      <c r="A75" s="64" t="str">
        <f>IF('1b. Kons. jord'!C75&gt;0,"x","")</f>
        <v/>
      </c>
      <c r="B75" s="229" t="str">
        <f>IF(Stoff!$B73=0,"-",Stoff!$B73)</f>
        <v>Nonylfenol</v>
      </c>
      <c r="C75" s="230" t="str">
        <f>IF(Stoff!L73&gt;0,Stoff!L73,"")</f>
        <v/>
      </c>
      <c r="D75" s="231" t="e">
        <f t="shared" si="2"/>
        <v>#VALUE!</v>
      </c>
      <c r="E75" s="283">
        <f>('Eksponering Barn'!E75*6+'Eksponering Voksen'!E75*58)/64</f>
        <v>0</v>
      </c>
      <c r="F75" s="283">
        <f>('Eksponering Barn'!F75*6+'Eksponering Voksen'!F75*58)/64</f>
        <v>0</v>
      </c>
      <c r="G75" s="283">
        <f>('Eksponering Barn'!G75*6+'Eksponering Voksen'!G75*58)/64</f>
        <v>0</v>
      </c>
      <c r="H75" s="283" t="e">
        <f>IF(Stoff!D73="i.r.","i.r",('Eksponering Barn'!H75*6+'Eksponering Voksen'!H75*58)/64)</f>
        <v>#VALUE!</v>
      </c>
      <c r="I75" s="283" t="e">
        <f>('Eksponering Barn'!I75*6+'Eksponering Voksen'!I75*58)/64</f>
        <v>#VALUE!</v>
      </c>
      <c r="J75" s="283" t="str">
        <f>IF('Opptak i organismer'!F73="","",('Eksponering Barn'!J75*6+'Eksponering Voksen'!J75*58)/64)</f>
        <v/>
      </c>
      <c r="K75" s="283" t="e">
        <f>('Eksponering Barn'!K75*6+'Eksponering Voksen'!K75*58)/64</f>
        <v>#VALUE!</v>
      </c>
      <c r="L75" s="219" t="e">
        <f t="shared" si="3"/>
        <v>#VALUE!</v>
      </c>
      <c r="M75" s="283">
        <f>('Eksponering Barn'!M75*6+'Eksponering Voksen'!M75*58)/64</f>
        <v>0</v>
      </c>
      <c r="N75" s="283">
        <f>('Eksponering Barn'!N75*6+'Eksponering Voksen'!N75*58)/64</f>
        <v>0</v>
      </c>
      <c r="O75" s="283">
        <f>('Eksponering Barn'!O75*6+'Eksponering Voksen'!O75*58)/64</f>
        <v>0</v>
      </c>
      <c r="P75" s="283" t="e">
        <f>IF(Stoff!D73="i.r.","i.r",('Eksponering Barn'!P75*6+'Eksponering Voksen'!P75*58)/64)</f>
        <v>#VALUE!</v>
      </c>
      <c r="Q75" s="283" t="e">
        <f>('Eksponering Barn'!Q75*6+'Eksponering Voksen'!Q75*58)/64</f>
        <v>#VALUE!</v>
      </c>
      <c r="R75" s="283" t="str">
        <f>IF('Opptak i organismer'!H73="","",('Eksponering Barn'!R75*6+'Eksponering Voksen'!R75*58)/64)</f>
        <v/>
      </c>
      <c r="S75" s="283" t="e">
        <f>('Eksponering Barn'!S75*6+'Eksponering Voksen'!S75*58)/64</f>
        <v>#VALUE!</v>
      </c>
      <c r="T75" s="57"/>
      <c r="U75" s="57"/>
      <c r="V75" s="57"/>
      <c r="W75" s="57"/>
      <c r="X75" s="57"/>
      <c r="Y75" s="57"/>
      <c r="Z75" s="57"/>
      <c r="AA75" s="57"/>
      <c r="AB75" s="57"/>
      <c r="AC75" s="57"/>
      <c r="AD75" s="57"/>
      <c r="AE75" s="57"/>
      <c r="AF75" s="57"/>
      <c r="AG75" s="57"/>
      <c r="AH75" s="57"/>
      <c r="AI75" s="57"/>
    </row>
    <row r="76" spans="1:35" x14ac:dyDescent="0.2">
      <c r="A76" s="64" t="str">
        <f>IF('1b. Kons. jord'!C76&gt;0,"x","")</f>
        <v/>
      </c>
      <c r="B76" s="229" t="str">
        <f>IF(Stoff!$B74=0,"-",Stoff!$B74)</f>
        <v>Nonylfenoletoksilat</v>
      </c>
      <c r="C76" s="230" t="str">
        <f>IF(Stoff!L74&gt;0,Stoff!L74,"")</f>
        <v/>
      </c>
      <c r="D76" s="231" t="e">
        <f t="shared" si="2"/>
        <v>#VALUE!</v>
      </c>
      <c r="E76" s="283">
        <f>('Eksponering Barn'!E76*6+'Eksponering Voksen'!E76*58)/64</f>
        <v>0</v>
      </c>
      <c r="F76" s="283">
        <f>('Eksponering Barn'!F76*6+'Eksponering Voksen'!F76*58)/64</f>
        <v>0</v>
      </c>
      <c r="G76" s="283">
        <f>('Eksponering Barn'!G76*6+'Eksponering Voksen'!G76*58)/64</f>
        <v>0</v>
      </c>
      <c r="H76" s="283" t="e">
        <f>IF(Stoff!D74="i.r.","i.r",('Eksponering Barn'!H76*6+'Eksponering Voksen'!H76*58)/64)</f>
        <v>#VALUE!</v>
      </c>
      <c r="I76" s="283" t="e">
        <f>('Eksponering Barn'!I76*6+'Eksponering Voksen'!I76*58)/64</f>
        <v>#VALUE!</v>
      </c>
      <c r="J76" s="283" t="str">
        <f>IF('Opptak i organismer'!F74="","",('Eksponering Barn'!J76*6+'Eksponering Voksen'!J76*58)/64)</f>
        <v/>
      </c>
      <c r="K76" s="283" t="e">
        <f>('Eksponering Barn'!K76*6+'Eksponering Voksen'!K76*58)/64</f>
        <v>#VALUE!</v>
      </c>
      <c r="L76" s="219" t="e">
        <f t="shared" si="3"/>
        <v>#VALUE!</v>
      </c>
      <c r="M76" s="283">
        <f>('Eksponering Barn'!M76*6+'Eksponering Voksen'!M76*58)/64</f>
        <v>0</v>
      </c>
      <c r="N76" s="283">
        <f>('Eksponering Barn'!N76*6+'Eksponering Voksen'!N76*58)/64</f>
        <v>0</v>
      </c>
      <c r="O76" s="283">
        <f>('Eksponering Barn'!O76*6+'Eksponering Voksen'!O76*58)/64</f>
        <v>0</v>
      </c>
      <c r="P76" s="283" t="e">
        <f>IF(Stoff!D74="i.r.","i.r",('Eksponering Barn'!P76*6+'Eksponering Voksen'!P76*58)/64)</f>
        <v>#VALUE!</v>
      </c>
      <c r="Q76" s="283" t="e">
        <f>('Eksponering Barn'!Q76*6+'Eksponering Voksen'!Q76*58)/64</f>
        <v>#VALUE!</v>
      </c>
      <c r="R76" s="283" t="str">
        <f>IF('Opptak i organismer'!H74="","",('Eksponering Barn'!R76*6+'Eksponering Voksen'!R76*58)/64)</f>
        <v/>
      </c>
      <c r="S76" s="283" t="e">
        <f>('Eksponering Barn'!S76*6+'Eksponering Voksen'!S76*58)/64</f>
        <v>#VALUE!</v>
      </c>
      <c r="T76" s="57"/>
      <c r="U76" s="57"/>
      <c r="V76" s="57"/>
      <c r="W76" s="57"/>
      <c r="X76" s="57"/>
      <c r="Y76" s="57"/>
      <c r="Z76" s="57"/>
      <c r="AA76" s="57"/>
      <c r="AB76" s="57"/>
      <c r="AC76" s="57"/>
      <c r="AD76" s="57"/>
      <c r="AE76" s="57"/>
      <c r="AF76" s="57"/>
      <c r="AG76" s="57"/>
      <c r="AH76" s="57"/>
      <c r="AI76" s="57"/>
    </row>
    <row r="77" spans="1:35" x14ac:dyDescent="0.2">
      <c r="A77" s="64" t="str">
        <f>IF('1b. Kons. jord'!C77&gt;0,"x","")</f>
        <v/>
      </c>
      <c r="B77" s="229" t="str">
        <f>IF(Stoff!$B75=0,"-",Stoff!$B75)</f>
        <v>Oktylfenol</v>
      </c>
      <c r="C77" s="230" t="str">
        <f>IF(Stoff!L75&gt;0,Stoff!L75,"")</f>
        <v/>
      </c>
      <c r="D77" s="231" t="e">
        <f t="shared" si="2"/>
        <v>#VALUE!</v>
      </c>
      <c r="E77" s="283">
        <f>('Eksponering Barn'!E77*6+'Eksponering Voksen'!E77*58)/64</f>
        <v>0</v>
      </c>
      <c r="F77" s="283">
        <f>('Eksponering Barn'!F77*6+'Eksponering Voksen'!F77*58)/64</f>
        <v>0</v>
      </c>
      <c r="G77" s="283">
        <f>('Eksponering Barn'!G77*6+'Eksponering Voksen'!G77*58)/64</f>
        <v>0</v>
      </c>
      <c r="H77" s="283" t="e">
        <f>IF(Stoff!D75="i.r.","i.r",('Eksponering Barn'!H77*6+'Eksponering Voksen'!H77*58)/64)</f>
        <v>#VALUE!</v>
      </c>
      <c r="I77" s="283" t="e">
        <f>('Eksponering Barn'!I77*6+'Eksponering Voksen'!I77*58)/64</f>
        <v>#VALUE!</v>
      </c>
      <c r="J77" s="283" t="str">
        <f>IF('Opptak i organismer'!F75="","",('Eksponering Barn'!J77*6+'Eksponering Voksen'!J77*58)/64)</f>
        <v/>
      </c>
      <c r="K77" s="283" t="e">
        <f>('Eksponering Barn'!K77*6+'Eksponering Voksen'!K77*58)/64</f>
        <v>#VALUE!</v>
      </c>
      <c r="L77" s="219" t="e">
        <f t="shared" si="3"/>
        <v>#VALUE!</v>
      </c>
      <c r="M77" s="283">
        <f>('Eksponering Barn'!M77*6+'Eksponering Voksen'!M77*58)/64</f>
        <v>0</v>
      </c>
      <c r="N77" s="283">
        <f>('Eksponering Barn'!N77*6+'Eksponering Voksen'!N77*58)/64</f>
        <v>0</v>
      </c>
      <c r="O77" s="283">
        <f>('Eksponering Barn'!O77*6+'Eksponering Voksen'!O77*58)/64</f>
        <v>0</v>
      </c>
      <c r="P77" s="283" t="e">
        <f>IF(Stoff!D75="i.r.","i.r",('Eksponering Barn'!P77*6+'Eksponering Voksen'!P77*58)/64)</f>
        <v>#VALUE!</v>
      </c>
      <c r="Q77" s="283" t="e">
        <f>('Eksponering Barn'!Q77*6+'Eksponering Voksen'!Q77*58)/64</f>
        <v>#VALUE!</v>
      </c>
      <c r="R77" s="283" t="str">
        <f>IF('Opptak i organismer'!H75="","",('Eksponering Barn'!R77*6+'Eksponering Voksen'!R77*58)/64)</f>
        <v/>
      </c>
      <c r="S77" s="283" t="e">
        <f>('Eksponering Barn'!S77*6+'Eksponering Voksen'!S77*58)/64</f>
        <v>#VALUE!</v>
      </c>
      <c r="T77" s="57"/>
      <c r="U77" s="57"/>
      <c r="V77" s="57"/>
      <c r="W77" s="57"/>
      <c r="X77" s="57"/>
      <c r="Y77" s="57"/>
      <c r="Z77" s="57"/>
      <c r="AA77" s="57"/>
      <c r="AB77" s="57"/>
      <c r="AC77" s="57"/>
      <c r="AD77" s="57"/>
      <c r="AE77" s="57"/>
      <c r="AF77" s="57"/>
      <c r="AG77" s="57"/>
      <c r="AH77" s="57"/>
      <c r="AI77" s="57"/>
    </row>
    <row r="78" spans="1:35" x14ac:dyDescent="0.2">
      <c r="A78" s="64" t="str">
        <f>IF('1b. Kons. jord'!C78&gt;0,"x","")</f>
        <v/>
      </c>
      <c r="B78" s="229" t="str">
        <f>IF(Stoff!$B76=0,"-",Stoff!$B76)</f>
        <v>Oktylfenoletoksilat</v>
      </c>
      <c r="C78" s="230" t="str">
        <f>IF(Stoff!L76&gt;0,Stoff!L76,"")</f>
        <v/>
      </c>
      <c r="D78" s="231" t="e">
        <f t="shared" si="2"/>
        <v>#VALUE!</v>
      </c>
      <c r="E78" s="283">
        <f>('Eksponering Barn'!E78*6+'Eksponering Voksen'!E78*58)/64</f>
        <v>0</v>
      </c>
      <c r="F78" s="283">
        <f>('Eksponering Barn'!F78*6+'Eksponering Voksen'!F78*58)/64</f>
        <v>0</v>
      </c>
      <c r="G78" s="283">
        <f>('Eksponering Barn'!G78*6+'Eksponering Voksen'!G78*58)/64</f>
        <v>0</v>
      </c>
      <c r="H78" s="283" t="e">
        <f>IF(Stoff!D76="i.r.","i.r",('Eksponering Barn'!H78*6+'Eksponering Voksen'!H78*58)/64)</f>
        <v>#VALUE!</v>
      </c>
      <c r="I78" s="283" t="e">
        <f>('Eksponering Barn'!I78*6+'Eksponering Voksen'!I78*58)/64</f>
        <v>#VALUE!</v>
      </c>
      <c r="J78" s="283" t="str">
        <f>IF('Opptak i organismer'!F76="","",('Eksponering Barn'!J78*6+'Eksponering Voksen'!J78*58)/64)</f>
        <v/>
      </c>
      <c r="K78" s="283" t="e">
        <f>('Eksponering Barn'!K78*6+'Eksponering Voksen'!K78*58)/64</f>
        <v>#VALUE!</v>
      </c>
      <c r="L78" s="219" t="e">
        <f t="shared" si="3"/>
        <v>#VALUE!</v>
      </c>
      <c r="M78" s="283">
        <f>('Eksponering Barn'!M78*6+'Eksponering Voksen'!M78*58)/64</f>
        <v>0</v>
      </c>
      <c r="N78" s="283">
        <f>('Eksponering Barn'!N78*6+'Eksponering Voksen'!N78*58)/64</f>
        <v>0</v>
      </c>
      <c r="O78" s="283">
        <f>('Eksponering Barn'!O78*6+'Eksponering Voksen'!O78*58)/64</f>
        <v>0</v>
      </c>
      <c r="P78" s="283" t="e">
        <f>IF(Stoff!D76="i.r.","i.r",('Eksponering Barn'!P78*6+'Eksponering Voksen'!P78*58)/64)</f>
        <v>#VALUE!</v>
      </c>
      <c r="Q78" s="283" t="e">
        <f>('Eksponering Barn'!Q78*6+'Eksponering Voksen'!Q78*58)/64</f>
        <v>#VALUE!</v>
      </c>
      <c r="R78" s="283" t="str">
        <f>IF('Opptak i organismer'!H76="","",('Eksponering Barn'!R78*6+'Eksponering Voksen'!R78*58)/64)</f>
        <v/>
      </c>
      <c r="S78" s="283" t="e">
        <f>('Eksponering Barn'!S78*6+'Eksponering Voksen'!S78*58)/64</f>
        <v>#VALUE!</v>
      </c>
      <c r="T78" s="57"/>
      <c r="U78" s="57"/>
      <c r="V78" s="57"/>
      <c r="W78" s="57"/>
      <c r="X78" s="57"/>
      <c r="Y78" s="57"/>
      <c r="Z78" s="57"/>
      <c r="AA78" s="57"/>
      <c r="AB78" s="57"/>
      <c r="AC78" s="57"/>
      <c r="AD78" s="57"/>
      <c r="AE78" s="57"/>
      <c r="AF78" s="57"/>
      <c r="AG78" s="57"/>
      <c r="AH78" s="57"/>
      <c r="AI78" s="57"/>
    </row>
    <row r="79" spans="1:35" x14ac:dyDescent="0.2">
      <c r="A79" s="64" t="str">
        <f>IF('1b. Kons. jord'!C79&gt;0,"x","")</f>
        <v/>
      </c>
      <c r="B79" s="229" t="str">
        <f>IF(Stoff!$B77=0,"-",Stoff!$B77)</f>
        <v>TBT-oksid</v>
      </c>
      <c r="C79" s="230">
        <f>IF(Stoff!L77&gt;0,Stoff!L77,"")</f>
        <v>2.5000000000000001E-4</v>
      </c>
      <c r="D79" s="231" t="e">
        <f t="shared" si="2"/>
        <v>#VALUE!</v>
      </c>
      <c r="E79" s="283">
        <f>('Eksponering Barn'!E79*6+'Eksponering Voksen'!E79*58)/64</f>
        <v>0</v>
      </c>
      <c r="F79" s="283">
        <f>('Eksponering Barn'!F79*6+'Eksponering Voksen'!F79*58)/64</f>
        <v>0</v>
      </c>
      <c r="G79" s="283">
        <f>('Eksponering Barn'!G79*6+'Eksponering Voksen'!G79*58)/64</f>
        <v>0</v>
      </c>
      <c r="H79" s="283" t="e">
        <f>IF(Stoff!D77="i.r.","i.r",('Eksponering Barn'!H79*6+'Eksponering Voksen'!H79*58)/64)</f>
        <v>#VALUE!</v>
      </c>
      <c r="I79" s="283" t="e">
        <f>('Eksponering Barn'!I79*6+'Eksponering Voksen'!I79*58)/64</f>
        <v>#VALUE!</v>
      </c>
      <c r="J79" s="283" t="str">
        <f>IF('Opptak i organismer'!F77="","",('Eksponering Barn'!J79*6+'Eksponering Voksen'!J79*58)/64)</f>
        <v/>
      </c>
      <c r="K79" s="283" t="e">
        <f>('Eksponering Barn'!K79*6+'Eksponering Voksen'!K79*58)/64</f>
        <v>#VALUE!</v>
      </c>
      <c r="L79" s="219" t="e">
        <f t="shared" si="3"/>
        <v>#VALUE!</v>
      </c>
      <c r="M79" s="283">
        <f>('Eksponering Barn'!M79*6+'Eksponering Voksen'!M79*58)/64</f>
        <v>0</v>
      </c>
      <c r="N79" s="283">
        <f>('Eksponering Barn'!N79*6+'Eksponering Voksen'!N79*58)/64</f>
        <v>0</v>
      </c>
      <c r="O79" s="283">
        <f>('Eksponering Barn'!O79*6+'Eksponering Voksen'!O79*58)/64</f>
        <v>0</v>
      </c>
      <c r="P79" s="283" t="e">
        <f>IF(Stoff!D77="i.r.","i.r",('Eksponering Barn'!P79*6+'Eksponering Voksen'!P79*58)/64)</f>
        <v>#VALUE!</v>
      </c>
      <c r="Q79" s="283" t="e">
        <f>('Eksponering Barn'!Q79*6+'Eksponering Voksen'!Q79*58)/64</f>
        <v>#VALUE!</v>
      </c>
      <c r="R79" s="283" t="str">
        <f>IF('Opptak i organismer'!H77="","",('Eksponering Barn'!R79*6+'Eksponering Voksen'!R79*58)/64)</f>
        <v/>
      </c>
      <c r="S79" s="283" t="e">
        <f>('Eksponering Barn'!S79*6+'Eksponering Voksen'!S79*58)/64</f>
        <v>#VALUE!</v>
      </c>
      <c r="T79" s="57"/>
      <c r="U79" s="57"/>
      <c r="V79" s="57"/>
      <c r="W79" s="57"/>
      <c r="X79" s="57"/>
      <c r="Y79" s="57"/>
      <c r="Z79" s="57"/>
      <c r="AA79" s="57"/>
      <c r="AB79" s="57"/>
      <c r="AC79" s="57"/>
      <c r="AD79" s="57"/>
      <c r="AE79" s="57"/>
      <c r="AF79" s="57"/>
      <c r="AG79" s="57"/>
      <c r="AH79" s="57"/>
      <c r="AI79" s="57"/>
    </row>
    <row r="80" spans="1:35" x14ac:dyDescent="0.2">
      <c r="A80" s="64" t="str">
        <f>IF('1b. Kons. jord'!C80&gt;0,"x","")</f>
        <v/>
      </c>
      <c r="B80" s="229" t="str">
        <f>IF(Stoff!$B78=0,"-",Stoff!$B78)</f>
        <v>Trifenyltinnklorid</v>
      </c>
      <c r="C80" s="230">
        <f>IF(Stoff!L78&gt;0,Stoff!L78,"")</f>
        <v>2.5000000000000001E-4</v>
      </c>
      <c r="D80" s="231" t="e">
        <f t="shared" si="2"/>
        <v>#VALUE!</v>
      </c>
      <c r="E80" s="283">
        <f>('Eksponering Barn'!E80*6+'Eksponering Voksen'!E80*58)/64</f>
        <v>0</v>
      </c>
      <c r="F80" s="283">
        <f>('Eksponering Barn'!F80*6+'Eksponering Voksen'!F80*58)/64</f>
        <v>0</v>
      </c>
      <c r="G80" s="283">
        <f>('Eksponering Barn'!G80*6+'Eksponering Voksen'!G80*58)/64</f>
        <v>0</v>
      </c>
      <c r="H80" s="283" t="e">
        <f>IF(Stoff!D78="i.r.","i.r",('Eksponering Barn'!H80*6+'Eksponering Voksen'!H80*58)/64)</f>
        <v>#VALUE!</v>
      </c>
      <c r="I80" s="283" t="e">
        <f>('Eksponering Barn'!I80*6+'Eksponering Voksen'!I80*58)/64</f>
        <v>#VALUE!</v>
      </c>
      <c r="J80" s="283" t="str">
        <f>IF('Opptak i organismer'!F78="","",('Eksponering Barn'!J80*6+'Eksponering Voksen'!J80*58)/64)</f>
        <v/>
      </c>
      <c r="K80" s="283" t="e">
        <f>('Eksponering Barn'!K80*6+'Eksponering Voksen'!K80*58)/64</f>
        <v>#VALUE!</v>
      </c>
      <c r="L80" s="219" t="e">
        <f t="shared" si="3"/>
        <v>#VALUE!</v>
      </c>
      <c r="M80" s="283">
        <f>('Eksponering Barn'!M80*6+'Eksponering Voksen'!M80*58)/64</f>
        <v>0</v>
      </c>
      <c r="N80" s="283">
        <f>('Eksponering Barn'!N80*6+'Eksponering Voksen'!N80*58)/64</f>
        <v>0</v>
      </c>
      <c r="O80" s="283">
        <f>('Eksponering Barn'!O80*6+'Eksponering Voksen'!O80*58)/64</f>
        <v>0</v>
      </c>
      <c r="P80" s="283" t="e">
        <f>IF(Stoff!D78="i.r.","i.r",('Eksponering Barn'!P80*6+'Eksponering Voksen'!P80*58)/64)</f>
        <v>#VALUE!</v>
      </c>
      <c r="Q80" s="283" t="e">
        <f>('Eksponering Barn'!Q80*6+'Eksponering Voksen'!Q80*58)/64</f>
        <v>#VALUE!</v>
      </c>
      <c r="R80" s="283" t="str">
        <f>IF('Opptak i organismer'!H78="","",('Eksponering Barn'!R80*6+'Eksponering Voksen'!R80*58)/64)</f>
        <v/>
      </c>
      <c r="S80" s="283" t="e">
        <f>('Eksponering Barn'!S80*6+'Eksponering Voksen'!S80*58)/64</f>
        <v>#VALUE!</v>
      </c>
      <c r="T80" s="57"/>
      <c r="U80" s="57"/>
      <c r="V80" s="57"/>
      <c r="W80" s="57"/>
      <c r="X80" s="57"/>
      <c r="Y80" s="57"/>
      <c r="Z80" s="57"/>
      <c r="AA80" s="57"/>
      <c r="AB80" s="57"/>
      <c r="AC80" s="57"/>
      <c r="AD80" s="57"/>
      <c r="AE80" s="57"/>
      <c r="AF80" s="57"/>
      <c r="AG80" s="57"/>
      <c r="AH80" s="57"/>
      <c r="AI80" s="57"/>
    </row>
    <row r="81" spans="1:35" x14ac:dyDescent="0.2">
      <c r="A81" s="64" t="str">
        <f>IF('1b. Kons. jord'!C81&gt;0,"x","")</f>
        <v/>
      </c>
      <c r="B81" s="229" t="str">
        <f>IF(Stoff!$B79=0,"-",Stoff!$B79)</f>
        <v>Di(2-etylheksyl)ftalat</v>
      </c>
      <c r="C81" s="230">
        <f>IF(Stoff!L79&gt;0,Stoff!L79,"")</f>
        <v>4.0000000000000001E-3</v>
      </c>
      <c r="D81" s="231" t="e">
        <f t="shared" si="2"/>
        <v>#VALUE!</v>
      </c>
      <c r="E81" s="283">
        <f>('Eksponering Barn'!E81*6+'Eksponering Voksen'!E81*58)/64</f>
        <v>0</v>
      </c>
      <c r="F81" s="283">
        <f>('Eksponering Barn'!F81*6+'Eksponering Voksen'!F81*58)/64</f>
        <v>0</v>
      </c>
      <c r="G81" s="283">
        <f>('Eksponering Barn'!G81*6+'Eksponering Voksen'!G81*58)/64</f>
        <v>0</v>
      </c>
      <c r="H81" s="283" t="e">
        <f>IF(Stoff!D79="i.r.","i.r",('Eksponering Barn'!H81*6+'Eksponering Voksen'!H81*58)/64)</f>
        <v>#VALUE!</v>
      </c>
      <c r="I81" s="283" t="e">
        <f>('Eksponering Barn'!I81*6+'Eksponering Voksen'!I81*58)/64</f>
        <v>#VALUE!</v>
      </c>
      <c r="J81" s="283" t="str">
        <f>IF('Opptak i organismer'!F79="","",('Eksponering Barn'!J81*6+'Eksponering Voksen'!J81*58)/64)</f>
        <v/>
      </c>
      <c r="K81" s="283" t="e">
        <f>('Eksponering Barn'!K81*6+'Eksponering Voksen'!K81*58)/64</f>
        <v>#VALUE!</v>
      </c>
      <c r="L81" s="219" t="e">
        <f t="shared" si="3"/>
        <v>#VALUE!</v>
      </c>
      <c r="M81" s="283">
        <f>('Eksponering Barn'!M81*6+'Eksponering Voksen'!M81*58)/64</f>
        <v>0</v>
      </c>
      <c r="N81" s="283">
        <f>('Eksponering Barn'!N81*6+'Eksponering Voksen'!N81*58)/64</f>
        <v>0</v>
      </c>
      <c r="O81" s="283">
        <f>('Eksponering Barn'!O81*6+'Eksponering Voksen'!O81*58)/64</f>
        <v>0</v>
      </c>
      <c r="P81" s="283" t="e">
        <f>IF(Stoff!D79="i.r.","i.r",('Eksponering Barn'!P81*6+'Eksponering Voksen'!P81*58)/64)</f>
        <v>#VALUE!</v>
      </c>
      <c r="Q81" s="283" t="e">
        <f>('Eksponering Barn'!Q81*6+'Eksponering Voksen'!Q81*58)/64</f>
        <v>#VALUE!</v>
      </c>
      <c r="R81" s="283" t="str">
        <f>IF('Opptak i organismer'!H79="","",('Eksponering Barn'!R81*6+'Eksponering Voksen'!R81*58)/64)</f>
        <v/>
      </c>
      <c r="S81" s="283" t="e">
        <f>('Eksponering Barn'!S81*6+'Eksponering Voksen'!S81*58)/64</f>
        <v>#VALUE!</v>
      </c>
      <c r="T81" s="57"/>
      <c r="U81" s="57"/>
      <c r="V81" s="57"/>
      <c r="W81" s="57"/>
      <c r="X81" s="57"/>
      <c r="Y81" s="57"/>
      <c r="Z81" s="57"/>
      <c r="AA81" s="57"/>
      <c r="AB81" s="57"/>
      <c r="AC81" s="57"/>
      <c r="AD81" s="57"/>
      <c r="AE81" s="57"/>
      <c r="AF81" s="57"/>
      <c r="AG81" s="57"/>
      <c r="AH81" s="57"/>
      <c r="AI81" s="57"/>
    </row>
    <row r="82" spans="1:35" x14ac:dyDescent="0.2">
      <c r="A82" s="64" t="str">
        <f>IF('1b. Kons. jord'!C82&gt;0,"x","")</f>
        <v/>
      </c>
      <c r="B82" s="229" t="str">
        <f>IF(Stoff!$B80=0,"-",Stoff!$B80)</f>
        <v>Mellomkjedete kl. paraf.</v>
      </c>
      <c r="C82" s="230" t="str">
        <f>IF(Stoff!L80&gt;0,Stoff!L80,"")</f>
        <v/>
      </c>
      <c r="D82" s="231" t="e">
        <f t="shared" si="2"/>
        <v>#VALUE!</v>
      </c>
      <c r="E82" s="283">
        <f>('Eksponering Barn'!E82*6+'Eksponering Voksen'!E82*58)/64</f>
        <v>0</v>
      </c>
      <c r="F82" s="283">
        <f>('Eksponering Barn'!F82*6+'Eksponering Voksen'!F82*58)/64</f>
        <v>0</v>
      </c>
      <c r="G82" s="283">
        <f>('Eksponering Barn'!G82*6+'Eksponering Voksen'!G82*58)/64</f>
        <v>0</v>
      </c>
      <c r="H82" s="283" t="e">
        <f>IF(Stoff!D80="i.r.","i.r",('Eksponering Barn'!H82*6+'Eksponering Voksen'!H82*58)/64)</f>
        <v>#VALUE!</v>
      </c>
      <c r="I82" s="283" t="e">
        <f>('Eksponering Barn'!I82*6+'Eksponering Voksen'!I82*58)/64</f>
        <v>#VALUE!</v>
      </c>
      <c r="J82" s="283" t="str">
        <f>IF('Opptak i organismer'!F80="","",('Eksponering Barn'!J82*6+'Eksponering Voksen'!J82*58)/64)</f>
        <v/>
      </c>
      <c r="K82" s="283" t="e">
        <f>('Eksponering Barn'!K82*6+'Eksponering Voksen'!K82*58)/64</f>
        <v>#VALUE!</v>
      </c>
      <c r="L82" s="219" t="e">
        <f t="shared" si="3"/>
        <v>#VALUE!</v>
      </c>
      <c r="M82" s="283">
        <f>('Eksponering Barn'!M82*6+'Eksponering Voksen'!M82*58)/64</f>
        <v>0</v>
      </c>
      <c r="N82" s="283">
        <f>('Eksponering Barn'!N82*6+'Eksponering Voksen'!N82*58)/64</f>
        <v>0</v>
      </c>
      <c r="O82" s="283">
        <f>('Eksponering Barn'!O82*6+'Eksponering Voksen'!O82*58)/64</f>
        <v>0</v>
      </c>
      <c r="P82" s="283" t="e">
        <f>IF(Stoff!D80="i.r.","i.r",('Eksponering Barn'!P82*6+'Eksponering Voksen'!P82*58)/64)</f>
        <v>#VALUE!</v>
      </c>
      <c r="Q82" s="283" t="e">
        <f>('Eksponering Barn'!Q82*6+'Eksponering Voksen'!Q82*58)/64</f>
        <v>#VALUE!</v>
      </c>
      <c r="R82" s="283" t="str">
        <f>IF('Opptak i organismer'!H80="","",('Eksponering Barn'!R82*6+'Eksponering Voksen'!R82*58)/64)</f>
        <v/>
      </c>
      <c r="S82" s="283" t="e">
        <f>('Eksponering Barn'!S82*6+'Eksponering Voksen'!S82*58)/64</f>
        <v>#VALUE!</v>
      </c>
      <c r="T82" s="57"/>
      <c r="U82" s="57"/>
      <c r="V82" s="57"/>
      <c r="W82" s="57"/>
      <c r="X82" s="57"/>
      <c r="Y82" s="57"/>
      <c r="Z82" s="57"/>
      <c r="AA82" s="57"/>
      <c r="AB82" s="57"/>
      <c r="AC82" s="57"/>
      <c r="AD82" s="57"/>
      <c r="AE82" s="57"/>
      <c r="AF82" s="57"/>
      <c r="AG82" s="57"/>
      <c r="AH82" s="57"/>
      <c r="AI82" s="57"/>
    </row>
    <row r="83" spans="1:35" x14ac:dyDescent="0.2">
      <c r="A83" s="64" t="str">
        <f>IF('1b. Kons. jord'!C83&gt;0,"x","")</f>
        <v/>
      </c>
      <c r="B83" s="229" t="str">
        <f>IF(Stoff!$B81=0,"-",Stoff!$B81)</f>
        <v>Kortkjedete kl. paraf.</v>
      </c>
      <c r="C83" s="230" t="str">
        <f>IF(Stoff!L81&gt;0,Stoff!L81,"")</f>
        <v/>
      </c>
      <c r="D83" s="231" t="e">
        <f t="shared" si="2"/>
        <v>#VALUE!</v>
      </c>
      <c r="E83" s="283">
        <f>('Eksponering Barn'!E83*6+'Eksponering Voksen'!E83*58)/64</f>
        <v>0</v>
      </c>
      <c r="F83" s="283">
        <f>('Eksponering Barn'!F83*6+'Eksponering Voksen'!F83*58)/64</f>
        <v>0</v>
      </c>
      <c r="G83" s="283">
        <f>('Eksponering Barn'!G83*6+'Eksponering Voksen'!G83*58)/64</f>
        <v>0</v>
      </c>
      <c r="H83" s="283" t="e">
        <f>IF(Stoff!D81="i.r.","i.r",('Eksponering Barn'!H83*6+'Eksponering Voksen'!H83*58)/64)</f>
        <v>#VALUE!</v>
      </c>
      <c r="I83" s="283" t="e">
        <f>('Eksponering Barn'!I83*6+'Eksponering Voksen'!I83*58)/64</f>
        <v>#VALUE!</v>
      </c>
      <c r="J83" s="283" t="str">
        <f>IF('Opptak i organismer'!F81="","",('Eksponering Barn'!J83*6+'Eksponering Voksen'!J83*58)/64)</f>
        <v/>
      </c>
      <c r="K83" s="283" t="e">
        <f>('Eksponering Barn'!K83*6+'Eksponering Voksen'!K83*58)/64</f>
        <v>#VALUE!</v>
      </c>
      <c r="L83" s="219" t="e">
        <f t="shared" si="3"/>
        <v>#VALUE!</v>
      </c>
      <c r="M83" s="283">
        <f>('Eksponering Barn'!M83*6+'Eksponering Voksen'!M83*58)/64</f>
        <v>0</v>
      </c>
      <c r="N83" s="283">
        <f>('Eksponering Barn'!N83*6+'Eksponering Voksen'!N83*58)/64</f>
        <v>0</v>
      </c>
      <c r="O83" s="283">
        <f>('Eksponering Barn'!O83*6+'Eksponering Voksen'!O83*58)/64</f>
        <v>0</v>
      </c>
      <c r="P83" s="283" t="e">
        <f>IF(Stoff!D81="i.r.","i.r",('Eksponering Barn'!P83*6+'Eksponering Voksen'!P83*58)/64)</f>
        <v>#VALUE!</v>
      </c>
      <c r="Q83" s="283" t="e">
        <f>('Eksponering Barn'!Q83*6+'Eksponering Voksen'!Q83*58)/64</f>
        <v>#VALUE!</v>
      </c>
      <c r="R83" s="283" t="str">
        <f>IF('Opptak i organismer'!H81="","",('Eksponering Barn'!R83*6+'Eksponering Voksen'!R83*58)/64)</f>
        <v/>
      </c>
      <c r="S83" s="283" t="e">
        <f>('Eksponering Barn'!S83*6+'Eksponering Voksen'!S83*58)/64</f>
        <v>#VALUE!</v>
      </c>
      <c r="T83" s="57"/>
      <c r="U83" s="57"/>
      <c r="V83" s="57"/>
      <c r="W83" s="57"/>
      <c r="X83" s="57"/>
      <c r="Y83" s="57"/>
      <c r="Z83" s="57"/>
      <c r="AA83" s="57"/>
      <c r="AB83" s="57"/>
      <c r="AC83" s="57"/>
      <c r="AD83" s="57"/>
      <c r="AE83" s="57"/>
      <c r="AF83" s="57"/>
      <c r="AG83" s="57"/>
      <c r="AH83" s="57"/>
      <c r="AI83" s="57"/>
    </row>
    <row r="84" spans="1:35" x14ac:dyDescent="0.2">
      <c r="A84" s="64" t="str">
        <f>IF('1b. Kons. jord'!C84&gt;0,"x","")</f>
        <v/>
      </c>
      <c r="B84" s="229" t="str">
        <f>IF(Stoff!$B82=0,"-",Stoff!$B82)</f>
        <v>Polyklorerte naftalener</v>
      </c>
      <c r="C84" s="230" t="str">
        <f>IF(Stoff!L82&gt;0,Stoff!L82,"")</f>
        <v/>
      </c>
      <c r="D84" s="231" t="e">
        <f t="shared" si="2"/>
        <v>#VALUE!</v>
      </c>
      <c r="E84" s="283">
        <f>('Eksponering Barn'!E84*6+'Eksponering Voksen'!E84*58)/64</f>
        <v>0</v>
      </c>
      <c r="F84" s="283">
        <f>('Eksponering Barn'!F84*6+'Eksponering Voksen'!F84*58)/64</f>
        <v>0</v>
      </c>
      <c r="G84" s="283">
        <f>('Eksponering Barn'!G84*6+'Eksponering Voksen'!G84*58)/64</f>
        <v>0</v>
      </c>
      <c r="H84" s="283" t="e">
        <f>IF(Stoff!D82="i.r.","i.r",('Eksponering Barn'!H84*6+'Eksponering Voksen'!H84*58)/64)</f>
        <v>#VALUE!</v>
      </c>
      <c r="I84" s="283" t="e">
        <f>('Eksponering Barn'!I84*6+'Eksponering Voksen'!I84*58)/64</f>
        <v>#VALUE!</v>
      </c>
      <c r="J84" s="283" t="str">
        <f>IF('Opptak i organismer'!F82="","",('Eksponering Barn'!J84*6+'Eksponering Voksen'!J84*58)/64)</f>
        <v/>
      </c>
      <c r="K84" s="283" t="e">
        <f>('Eksponering Barn'!K84*6+'Eksponering Voksen'!K84*58)/64</f>
        <v>#VALUE!</v>
      </c>
      <c r="L84" s="219" t="e">
        <f t="shared" si="3"/>
        <v>#VALUE!</v>
      </c>
      <c r="M84" s="283">
        <f>('Eksponering Barn'!M84*6+'Eksponering Voksen'!M84*58)/64</f>
        <v>0</v>
      </c>
      <c r="N84" s="283">
        <f>('Eksponering Barn'!N84*6+'Eksponering Voksen'!N84*58)/64</f>
        <v>0</v>
      </c>
      <c r="O84" s="283">
        <f>('Eksponering Barn'!O84*6+'Eksponering Voksen'!O84*58)/64</f>
        <v>0</v>
      </c>
      <c r="P84" s="283" t="e">
        <f>IF(Stoff!D82="i.r.","i.r",('Eksponering Barn'!P84*6+'Eksponering Voksen'!P84*58)/64)</f>
        <v>#VALUE!</v>
      </c>
      <c r="Q84" s="283" t="e">
        <f>('Eksponering Barn'!Q84*6+'Eksponering Voksen'!Q84*58)/64</f>
        <v>#VALUE!</v>
      </c>
      <c r="R84" s="283" t="str">
        <f>IF('Opptak i organismer'!H82="","",('Eksponering Barn'!R84*6+'Eksponering Voksen'!R84*58)/64)</f>
        <v/>
      </c>
      <c r="S84" s="283" t="e">
        <f>('Eksponering Barn'!S84*6+'Eksponering Voksen'!S84*58)/64</f>
        <v>#VALUE!</v>
      </c>
      <c r="T84" s="57"/>
      <c r="U84" s="57"/>
      <c r="V84" s="57"/>
      <c r="W84" s="57"/>
      <c r="X84" s="57"/>
      <c r="Y84" s="57"/>
      <c r="Z84" s="57"/>
      <c r="AA84" s="57"/>
      <c r="AB84" s="57"/>
      <c r="AC84" s="57"/>
      <c r="AD84" s="57"/>
      <c r="AE84" s="57"/>
      <c r="AF84" s="57"/>
      <c r="AG84" s="57"/>
      <c r="AH84" s="57"/>
      <c r="AI84" s="57"/>
    </row>
    <row r="85" spans="1:35" x14ac:dyDescent="0.2">
      <c r="A85" s="64" t="str">
        <f>IF('1b. Kons. jord'!C85&gt;0,"x","")</f>
        <v/>
      </c>
      <c r="B85" s="229" t="str">
        <f>IF(Stoff!$B83=0,"-",Stoff!$B83)</f>
        <v>Trikresylfosfat</v>
      </c>
      <c r="C85" s="230" t="str">
        <f>IF(Stoff!L83&gt;0,Stoff!L83,"")</f>
        <v/>
      </c>
      <c r="D85" s="231" t="e">
        <f t="shared" si="2"/>
        <v>#VALUE!</v>
      </c>
      <c r="E85" s="283">
        <f>('Eksponering Barn'!E85*6+'Eksponering Voksen'!E85*58)/64</f>
        <v>0</v>
      </c>
      <c r="F85" s="283">
        <f>('Eksponering Barn'!F85*6+'Eksponering Voksen'!F85*58)/64</f>
        <v>0</v>
      </c>
      <c r="G85" s="283">
        <f>('Eksponering Barn'!G85*6+'Eksponering Voksen'!G85*58)/64</f>
        <v>0</v>
      </c>
      <c r="H85" s="283" t="e">
        <f>IF(Stoff!D83="i.r.","i.r",('Eksponering Barn'!H85*6+'Eksponering Voksen'!H85*58)/64)</f>
        <v>#VALUE!</v>
      </c>
      <c r="I85" s="283" t="e">
        <f>('Eksponering Barn'!I85*6+'Eksponering Voksen'!I85*58)/64</f>
        <v>#VALUE!</v>
      </c>
      <c r="J85" s="283" t="str">
        <f>IF('Opptak i organismer'!F83="","",('Eksponering Barn'!J85*6+'Eksponering Voksen'!J85*58)/64)</f>
        <v/>
      </c>
      <c r="K85" s="283" t="e">
        <f>('Eksponering Barn'!K85*6+'Eksponering Voksen'!K85*58)/64</f>
        <v>#VALUE!</v>
      </c>
      <c r="L85" s="219" t="e">
        <f t="shared" si="3"/>
        <v>#VALUE!</v>
      </c>
      <c r="M85" s="283">
        <f>('Eksponering Barn'!M85*6+'Eksponering Voksen'!M85*58)/64</f>
        <v>0</v>
      </c>
      <c r="N85" s="283">
        <f>('Eksponering Barn'!N85*6+'Eksponering Voksen'!N85*58)/64</f>
        <v>0</v>
      </c>
      <c r="O85" s="283">
        <f>('Eksponering Barn'!O85*6+'Eksponering Voksen'!O85*58)/64</f>
        <v>0</v>
      </c>
      <c r="P85" s="283" t="e">
        <f>IF(Stoff!D83="i.r.","i.r",('Eksponering Barn'!P85*6+'Eksponering Voksen'!P85*58)/64)</f>
        <v>#VALUE!</v>
      </c>
      <c r="Q85" s="283" t="e">
        <f>('Eksponering Barn'!Q85*6+'Eksponering Voksen'!Q85*58)/64</f>
        <v>#VALUE!</v>
      </c>
      <c r="R85" s="283" t="str">
        <f>IF('Opptak i organismer'!H83="","",('Eksponering Barn'!R85*6+'Eksponering Voksen'!R85*58)/64)</f>
        <v/>
      </c>
      <c r="S85" s="283" t="e">
        <f>('Eksponering Barn'!S85*6+'Eksponering Voksen'!S85*58)/64</f>
        <v>#VALUE!</v>
      </c>
      <c r="T85" s="57"/>
      <c r="U85" s="57"/>
      <c r="V85" s="57"/>
      <c r="W85" s="57"/>
      <c r="X85" s="57"/>
      <c r="Y85" s="57"/>
      <c r="Z85" s="57"/>
      <c r="AA85" s="57"/>
      <c r="AB85" s="57"/>
      <c r="AC85" s="57"/>
      <c r="AD85" s="57"/>
      <c r="AE85" s="57"/>
      <c r="AF85" s="57"/>
      <c r="AG85" s="57"/>
      <c r="AH85" s="57"/>
      <c r="AI85" s="57"/>
    </row>
    <row r="86" spans="1:35" x14ac:dyDescent="0.2">
      <c r="A86" s="64" t="str">
        <f>IF('1b. Kons. jord'!C86&gt;0,"x","")</f>
        <v/>
      </c>
      <c r="B86" s="229" t="str">
        <f>IF(Stoff!$B84=0,"-",Stoff!$B84)</f>
        <v>Dioksin (TCDD-ekv.)</v>
      </c>
      <c r="C86" s="230" t="str">
        <f>IF(Stoff!L84&gt;0,Stoff!L84,"")</f>
        <v/>
      </c>
      <c r="D86" s="231" t="e">
        <f t="shared" si="2"/>
        <v>#VALUE!</v>
      </c>
      <c r="E86" s="283">
        <f>('Eksponering Barn'!E86*6+'Eksponering Voksen'!E86*58)/64</f>
        <v>0</v>
      </c>
      <c r="F86" s="283">
        <f>('Eksponering Barn'!F86*6+'Eksponering Voksen'!F86*58)/64</f>
        <v>0</v>
      </c>
      <c r="G86" s="283">
        <f>('Eksponering Barn'!G86*6+'Eksponering Voksen'!G86*58)/64</f>
        <v>0</v>
      </c>
      <c r="H86" s="283" t="e">
        <f>IF(Stoff!D84="i.r.","i.r",('Eksponering Barn'!H86*6+'Eksponering Voksen'!H86*58)/64)</f>
        <v>#VALUE!</v>
      </c>
      <c r="I86" s="283" t="e">
        <f>('Eksponering Barn'!I86*6+'Eksponering Voksen'!I86*58)/64</f>
        <v>#VALUE!</v>
      </c>
      <c r="J86" s="283" t="str">
        <f>IF('Opptak i organismer'!F84="","",('Eksponering Barn'!J86*6+'Eksponering Voksen'!J86*58)/64)</f>
        <v/>
      </c>
      <c r="K86" s="283" t="e">
        <f>('Eksponering Barn'!K86*6+'Eksponering Voksen'!K86*58)/64</f>
        <v>#VALUE!</v>
      </c>
      <c r="L86" s="219" t="e">
        <f t="shared" si="3"/>
        <v>#VALUE!</v>
      </c>
      <c r="M86" s="283">
        <f>('Eksponering Barn'!M86*6+'Eksponering Voksen'!M86*58)/64</f>
        <v>0</v>
      </c>
      <c r="N86" s="283">
        <f>('Eksponering Barn'!N86*6+'Eksponering Voksen'!N86*58)/64</f>
        <v>0</v>
      </c>
      <c r="O86" s="283">
        <f>('Eksponering Barn'!O86*6+'Eksponering Voksen'!O86*58)/64</f>
        <v>0</v>
      </c>
      <c r="P86" s="283" t="e">
        <f>IF(Stoff!D84="i.r.","i.r",('Eksponering Barn'!P86*6+'Eksponering Voksen'!P86*58)/64)</f>
        <v>#VALUE!</v>
      </c>
      <c r="Q86" s="283" t="e">
        <f>('Eksponering Barn'!Q86*6+'Eksponering Voksen'!Q86*58)/64</f>
        <v>#VALUE!</v>
      </c>
      <c r="R86" s="283" t="str">
        <f>IF('Opptak i organismer'!H84="","",('Eksponering Barn'!R86*6+'Eksponering Voksen'!R86*58)/64)</f>
        <v/>
      </c>
      <c r="S86" s="283" t="e">
        <f>('Eksponering Barn'!S86*6+'Eksponering Voksen'!S86*58)/64</f>
        <v>#VALUE!</v>
      </c>
      <c r="T86" s="57"/>
      <c r="U86" s="57"/>
      <c r="V86" s="57"/>
      <c r="W86" s="57"/>
      <c r="X86" s="57"/>
      <c r="Y86" s="57"/>
      <c r="Z86" s="57"/>
      <c r="AA86" s="57"/>
      <c r="AB86" s="57"/>
      <c r="AC86" s="57"/>
      <c r="AD86" s="57"/>
      <c r="AE86" s="57"/>
      <c r="AF86" s="57"/>
      <c r="AG86" s="57"/>
      <c r="AH86" s="57"/>
      <c r="AI86" s="57"/>
    </row>
    <row r="87" spans="1:35" x14ac:dyDescent="0.2">
      <c r="A87" s="64" t="str">
        <f>IF('1b. Kons. jord'!C87&gt;0,"x","")</f>
        <v/>
      </c>
      <c r="B87" s="229" t="str">
        <f>IF(Stoff!$B85=0,"-",Stoff!$B85)</f>
        <v>-</v>
      </c>
      <c r="C87" s="230" t="str">
        <f>IF(Stoff!L85&gt;0,Stoff!L85,"")</f>
        <v/>
      </c>
      <c r="D87" s="231" t="e">
        <f t="shared" ref="D87:D91" si="4">SUM(E87:K87)</f>
        <v>#VALUE!</v>
      </c>
      <c r="E87" s="283">
        <f>('Eksponering Barn'!E87*6+'Eksponering Voksen'!E87*58)/64</f>
        <v>0</v>
      </c>
      <c r="F87" s="283">
        <f>('Eksponering Barn'!F87*6+'Eksponering Voksen'!F87*58)/64</f>
        <v>0</v>
      </c>
      <c r="G87" s="283">
        <f>('Eksponering Barn'!G87*6+'Eksponering Voksen'!G87*58)/64</f>
        <v>0</v>
      </c>
      <c r="H87" s="283" t="e">
        <f>IF(Stoff!D85="i.r.","i.r",('Eksponering Barn'!H87*6+'Eksponering Voksen'!H87*58)/64)</f>
        <v>#VALUE!</v>
      </c>
      <c r="I87" s="283" t="e">
        <f>('Eksponering Barn'!I87*6+'Eksponering Voksen'!I87*58)/64</f>
        <v>#VALUE!</v>
      </c>
      <c r="J87" s="283" t="str">
        <f>IF('Opptak i organismer'!F85="","",('Eksponering Barn'!J87*6+'Eksponering Voksen'!J87*58)/64)</f>
        <v/>
      </c>
      <c r="K87" s="283" t="e">
        <f>('Eksponering Barn'!K87*6+'Eksponering Voksen'!K87*58)/64</f>
        <v>#VALUE!</v>
      </c>
      <c r="L87" s="219" t="e">
        <f t="shared" ref="L87:L91" si="5">SUM(M87:S87)</f>
        <v>#VALUE!</v>
      </c>
      <c r="M87" s="283">
        <f>('Eksponering Barn'!M87*6+'Eksponering Voksen'!M87*58)/64</f>
        <v>0</v>
      </c>
      <c r="N87" s="283">
        <f>('Eksponering Barn'!N87*6+'Eksponering Voksen'!N87*58)/64</f>
        <v>0</v>
      </c>
      <c r="O87" s="283">
        <f>('Eksponering Barn'!O87*6+'Eksponering Voksen'!O87*58)/64</f>
        <v>0</v>
      </c>
      <c r="P87" s="283" t="e">
        <f>IF(Stoff!D85="i.r.","i.r",('Eksponering Barn'!P87*6+'Eksponering Voksen'!P87*58)/64)</f>
        <v>#VALUE!</v>
      </c>
      <c r="Q87" s="283" t="e">
        <f>('Eksponering Barn'!Q87*6+'Eksponering Voksen'!Q87*58)/64</f>
        <v>#VALUE!</v>
      </c>
      <c r="R87" s="283" t="str">
        <f>IF('Opptak i organismer'!H85="","",('Eksponering Barn'!R87*6+'Eksponering Voksen'!R87*58)/64)</f>
        <v/>
      </c>
      <c r="S87" s="283" t="e">
        <f>('Eksponering Barn'!S87*6+'Eksponering Voksen'!S87*58)/64</f>
        <v>#VALUE!</v>
      </c>
      <c r="T87" s="57"/>
      <c r="U87" s="57"/>
      <c r="V87" s="57"/>
      <c r="W87" s="57"/>
      <c r="X87" s="57"/>
      <c r="Y87" s="57"/>
      <c r="Z87" s="57"/>
      <c r="AA87" s="57"/>
      <c r="AB87" s="57"/>
      <c r="AC87" s="57"/>
      <c r="AD87" s="57"/>
      <c r="AE87" s="57"/>
      <c r="AF87" s="57"/>
      <c r="AG87" s="57"/>
      <c r="AH87" s="57"/>
      <c r="AI87" s="57"/>
    </row>
    <row r="88" spans="1:35" x14ac:dyDescent="0.2">
      <c r="A88" s="64" t="str">
        <f>IF('1b. Kons. jord'!C88&gt;0,"x","")</f>
        <v/>
      </c>
      <c r="B88" s="229" t="str">
        <f>IF(Stoff!$B86=0,"-",Stoff!$B86)</f>
        <v>-</v>
      </c>
      <c r="C88" s="230" t="str">
        <f>IF(Stoff!L86&gt;0,Stoff!L86,"")</f>
        <v/>
      </c>
      <c r="D88" s="231" t="e">
        <f t="shared" si="4"/>
        <v>#VALUE!</v>
      </c>
      <c r="E88" s="283">
        <f>('Eksponering Barn'!E88*6+'Eksponering Voksen'!E88*58)/64</f>
        <v>0</v>
      </c>
      <c r="F88" s="283">
        <f>('Eksponering Barn'!F88*6+'Eksponering Voksen'!F88*58)/64</f>
        <v>0</v>
      </c>
      <c r="G88" s="283">
        <f>('Eksponering Barn'!G88*6+'Eksponering Voksen'!G88*58)/64</f>
        <v>0</v>
      </c>
      <c r="H88" s="283" t="e">
        <f>IF(Stoff!D86="i.r.","i.r",('Eksponering Barn'!H88*6+'Eksponering Voksen'!H88*58)/64)</f>
        <v>#VALUE!</v>
      </c>
      <c r="I88" s="283" t="e">
        <f>('Eksponering Barn'!I88*6+'Eksponering Voksen'!I88*58)/64</f>
        <v>#VALUE!</v>
      </c>
      <c r="J88" s="283" t="str">
        <f>IF('Opptak i organismer'!F86="","",('Eksponering Barn'!J88*6+'Eksponering Voksen'!J88*58)/64)</f>
        <v/>
      </c>
      <c r="K88" s="283" t="e">
        <f>('Eksponering Barn'!K88*6+'Eksponering Voksen'!K88*58)/64</f>
        <v>#VALUE!</v>
      </c>
      <c r="L88" s="219" t="e">
        <f t="shared" si="5"/>
        <v>#VALUE!</v>
      </c>
      <c r="M88" s="283">
        <f>('Eksponering Barn'!M88*6+'Eksponering Voksen'!M88*58)/64</f>
        <v>0</v>
      </c>
      <c r="N88" s="283">
        <f>('Eksponering Barn'!N88*6+'Eksponering Voksen'!N88*58)/64</f>
        <v>0</v>
      </c>
      <c r="O88" s="283">
        <f>('Eksponering Barn'!O88*6+'Eksponering Voksen'!O88*58)/64</f>
        <v>0</v>
      </c>
      <c r="P88" s="283" t="e">
        <f>IF(Stoff!D86="i.r.","i.r",('Eksponering Barn'!P88*6+'Eksponering Voksen'!P88*58)/64)</f>
        <v>#VALUE!</v>
      </c>
      <c r="Q88" s="283" t="e">
        <f>('Eksponering Barn'!Q88*6+'Eksponering Voksen'!Q88*58)/64</f>
        <v>#VALUE!</v>
      </c>
      <c r="R88" s="283" t="str">
        <f>IF('Opptak i organismer'!H86="","",('Eksponering Barn'!R88*6+'Eksponering Voksen'!R88*58)/64)</f>
        <v/>
      </c>
      <c r="S88" s="283" t="e">
        <f>('Eksponering Barn'!S88*6+'Eksponering Voksen'!S88*58)/64</f>
        <v>#VALUE!</v>
      </c>
      <c r="T88" s="57"/>
      <c r="U88" s="57"/>
      <c r="V88" s="57"/>
      <c r="W88" s="57"/>
      <c r="X88" s="57"/>
      <c r="Y88" s="57"/>
      <c r="Z88" s="57"/>
      <c r="AA88" s="57"/>
      <c r="AB88" s="57"/>
      <c r="AC88" s="57"/>
      <c r="AD88" s="57"/>
      <c r="AE88" s="57"/>
      <c r="AF88" s="57"/>
      <c r="AG88" s="57"/>
      <c r="AH88" s="57"/>
      <c r="AI88" s="57"/>
    </row>
    <row r="89" spans="1:35" x14ac:dyDescent="0.2">
      <c r="A89" s="64" t="str">
        <f>IF('1b. Kons. jord'!C89&gt;0,"x","")</f>
        <v/>
      </c>
      <c r="B89" s="229" t="str">
        <f>IF(Stoff!$B87=0,"-",Stoff!$B87)</f>
        <v>-</v>
      </c>
      <c r="C89" s="230" t="str">
        <f>IF(Stoff!L87&gt;0,Stoff!L87,"")</f>
        <v/>
      </c>
      <c r="D89" s="231" t="e">
        <f t="shared" si="4"/>
        <v>#VALUE!</v>
      </c>
      <c r="E89" s="283">
        <f>('Eksponering Barn'!E89*6+'Eksponering Voksen'!E89*58)/64</f>
        <v>0</v>
      </c>
      <c r="F89" s="283">
        <f>('Eksponering Barn'!F89*6+'Eksponering Voksen'!F89*58)/64</f>
        <v>0</v>
      </c>
      <c r="G89" s="283">
        <f>('Eksponering Barn'!G89*6+'Eksponering Voksen'!G89*58)/64</f>
        <v>0</v>
      </c>
      <c r="H89" s="283" t="e">
        <f>IF(Stoff!D87="i.r.","i.r",('Eksponering Barn'!H89*6+'Eksponering Voksen'!H89*58)/64)</f>
        <v>#VALUE!</v>
      </c>
      <c r="I89" s="283" t="e">
        <f>('Eksponering Barn'!I89*6+'Eksponering Voksen'!I89*58)/64</f>
        <v>#VALUE!</v>
      </c>
      <c r="J89" s="283" t="str">
        <f>IF('Opptak i organismer'!F87="","",('Eksponering Barn'!J89*6+'Eksponering Voksen'!J89*58)/64)</f>
        <v/>
      </c>
      <c r="K89" s="283" t="e">
        <f>('Eksponering Barn'!K89*6+'Eksponering Voksen'!K89*58)/64</f>
        <v>#VALUE!</v>
      </c>
      <c r="L89" s="219" t="e">
        <f t="shared" si="5"/>
        <v>#VALUE!</v>
      </c>
      <c r="M89" s="283">
        <f>('Eksponering Barn'!M89*6+'Eksponering Voksen'!M89*58)/64</f>
        <v>0</v>
      </c>
      <c r="N89" s="283">
        <f>('Eksponering Barn'!N89*6+'Eksponering Voksen'!N89*58)/64</f>
        <v>0</v>
      </c>
      <c r="O89" s="283">
        <f>('Eksponering Barn'!O89*6+'Eksponering Voksen'!O89*58)/64</f>
        <v>0</v>
      </c>
      <c r="P89" s="283" t="e">
        <f>IF(Stoff!D87="i.r.","i.r",('Eksponering Barn'!P89*6+'Eksponering Voksen'!P89*58)/64)</f>
        <v>#VALUE!</v>
      </c>
      <c r="Q89" s="283" t="e">
        <f>('Eksponering Barn'!Q89*6+'Eksponering Voksen'!Q89*58)/64</f>
        <v>#VALUE!</v>
      </c>
      <c r="R89" s="283" t="str">
        <f>IF('Opptak i organismer'!H87="","",('Eksponering Barn'!R89*6+'Eksponering Voksen'!R89*58)/64)</f>
        <v/>
      </c>
      <c r="S89" s="283" t="e">
        <f>('Eksponering Barn'!S89*6+'Eksponering Voksen'!S89*58)/64</f>
        <v>#VALUE!</v>
      </c>
      <c r="T89" s="57"/>
      <c r="U89" s="57"/>
      <c r="V89" s="57"/>
      <c r="W89" s="57"/>
      <c r="X89" s="57"/>
      <c r="Y89" s="57"/>
      <c r="Z89" s="57"/>
      <c r="AA89" s="57"/>
      <c r="AB89" s="57"/>
      <c r="AC89" s="57"/>
      <c r="AD89" s="57"/>
      <c r="AE89" s="57"/>
      <c r="AF89" s="57"/>
      <c r="AG89" s="57"/>
      <c r="AH89" s="57"/>
      <c r="AI89" s="57"/>
    </row>
    <row r="90" spans="1:35" x14ac:dyDescent="0.2">
      <c r="A90" s="64" t="str">
        <f>IF('1b. Kons. jord'!C90&gt;0,"x","")</f>
        <v/>
      </c>
      <c r="B90" s="229" t="str">
        <f>IF(Stoff!$B88=0,"-",Stoff!$B88)</f>
        <v>-</v>
      </c>
      <c r="C90" s="230" t="str">
        <f>IF(Stoff!L88&gt;0,Stoff!L88,"")</f>
        <v/>
      </c>
      <c r="D90" s="231" t="e">
        <f t="shared" si="4"/>
        <v>#VALUE!</v>
      </c>
      <c r="E90" s="283">
        <f>('Eksponering Barn'!E90*6+'Eksponering Voksen'!E90*58)/64</f>
        <v>0</v>
      </c>
      <c r="F90" s="283">
        <f>('Eksponering Barn'!F90*6+'Eksponering Voksen'!F90*58)/64</f>
        <v>0</v>
      </c>
      <c r="G90" s="283">
        <f>('Eksponering Barn'!G90*6+'Eksponering Voksen'!G90*58)/64</f>
        <v>0</v>
      </c>
      <c r="H90" s="283" t="e">
        <f>IF(Stoff!D88="i.r.","i.r",('Eksponering Barn'!H90*6+'Eksponering Voksen'!H90*58)/64)</f>
        <v>#VALUE!</v>
      </c>
      <c r="I90" s="283" t="e">
        <f>('Eksponering Barn'!I90*6+'Eksponering Voksen'!I90*58)/64</f>
        <v>#VALUE!</v>
      </c>
      <c r="J90" s="283" t="str">
        <f>IF('Opptak i organismer'!F88="","",('Eksponering Barn'!J90*6+'Eksponering Voksen'!J90*58)/64)</f>
        <v/>
      </c>
      <c r="K90" s="283" t="e">
        <f>('Eksponering Barn'!K90*6+'Eksponering Voksen'!K90*58)/64</f>
        <v>#VALUE!</v>
      </c>
      <c r="L90" s="219" t="e">
        <f t="shared" si="5"/>
        <v>#VALUE!</v>
      </c>
      <c r="M90" s="283">
        <f>('Eksponering Barn'!M90*6+'Eksponering Voksen'!M90*58)/64</f>
        <v>0</v>
      </c>
      <c r="N90" s="283">
        <f>('Eksponering Barn'!N90*6+'Eksponering Voksen'!N90*58)/64</f>
        <v>0</v>
      </c>
      <c r="O90" s="283">
        <f>('Eksponering Barn'!O90*6+'Eksponering Voksen'!O90*58)/64</f>
        <v>0</v>
      </c>
      <c r="P90" s="283" t="e">
        <f>IF(Stoff!D88="i.r.","i.r",('Eksponering Barn'!P90*6+'Eksponering Voksen'!P90*58)/64)</f>
        <v>#VALUE!</v>
      </c>
      <c r="Q90" s="283" t="e">
        <f>('Eksponering Barn'!Q90*6+'Eksponering Voksen'!Q90*58)/64</f>
        <v>#VALUE!</v>
      </c>
      <c r="R90" s="283" t="str">
        <f>IF('Opptak i organismer'!H88="","",('Eksponering Barn'!R90*6+'Eksponering Voksen'!R90*58)/64)</f>
        <v/>
      </c>
      <c r="S90" s="283" t="e">
        <f>('Eksponering Barn'!S90*6+'Eksponering Voksen'!S90*58)/64</f>
        <v>#VALUE!</v>
      </c>
      <c r="T90" s="57"/>
      <c r="U90" s="57"/>
      <c r="V90" s="57"/>
      <c r="W90" s="57"/>
      <c r="X90" s="57"/>
      <c r="Y90" s="57"/>
      <c r="Z90" s="57"/>
      <c r="AA90" s="57"/>
      <c r="AB90" s="57"/>
      <c r="AC90" s="57"/>
      <c r="AD90" s="57"/>
      <c r="AE90" s="57"/>
      <c r="AF90" s="57"/>
      <c r="AG90" s="57"/>
      <c r="AH90" s="57"/>
      <c r="AI90" s="57"/>
    </row>
    <row r="91" spans="1:35" ht="13.5" thickBot="1" x14ac:dyDescent="0.25">
      <c r="A91" s="64" t="str">
        <f>IF('1b. Kons. jord'!C91&gt;0,"x","")</f>
        <v/>
      </c>
      <c r="B91" s="229" t="str">
        <f>IF(Stoff!$B89=0,"-",Stoff!$B89)</f>
        <v>-</v>
      </c>
      <c r="C91" s="230" t="str">
        <f>IF(Stoff!L89&gt;0,Stoff!L89,"")</f>
        <v/>
      </c>
      <c r="D91" s="231" t="e">
        <f t="shared" si="4"/>
        <v>#VALUE!</v>
      </c>
      <c r="E91" s="283">
        <f>('Eksponering Barn'!E91*6+'Eksponering Voksen'!E91*58)/64</f>
        <v>0</v>
      </c>
      <c r="F91" s="283">
        <f>('Eksponering Barn'!F91*6+'Eksponering Voksen'!F91*58)/64</f>
        <v>0</v>
      </c>
      <c r="G91" s="283">
        <f>('Eksponering Barn'!G91*6+'Eksponering Voksen'!G91*58)/64</f>
        <v>0</v>
      </c>
      <c r="H91" s="283" t="e">
        <f>IF(Stoff!D89="i.r.","i.r",('Eksponering Barn'!H91*6+'Eksponering Voksen'!H91*58)/64)</f>
        <v>#VALUE!</v>
      </c>
      <c r="I91" s="283" t="e">
        <f>('Eksponering Barn'!I91*6+'Eksponering Voksen'!I91*58)/64</f>
        <v>#VALUE!</v>
      </c>
      <c r="J91" s="283" t="str">
        <f>IF('Opptak i organismer'!F89="","",('Eksponering Barn'!J91*6+'Eksponering Voksen'!J91*58)/64)</f>
        <v/>
      </c>
      <c r="K91" s="283" t="e">
        <f>('Eksponering Barn'!K91*6+'Eksponering Voksen'!K91*58)/64</f>
        <v>#VALUE!</v>
      </c>
      <c r="L91" s="219" t="e">
        <f t="shared" si="5"/>
        <v>#VALUE!</v>
      </c>
      <c r="M91" s="283">
        <f>('Eksponering Barn'!M91*6+'Eksponering Voksen'!M91*58)/64</f>
        <v>0</v>
      </c>
      <c r="N91" s="283">
        <f>('Eksponering Barn'!N91*6+'Eksponering Voksen'!N91*58)/64</f>
        <v>0</v>
      </c>
      <c r="O91" s="283">
        <f>('Eksponering Barn'!O91*6+'Eksponering Voksen'!O91*58)/64</f>
        <v>0</v>
      </c>
      <c r="P91" s="283" t="e">
        <f>IF(Stoff!D89="i.r.","i.r",('Eksponering Barn'!P91*6+'Eksponering Voksen'!P91*58)/64)</f>
        <v>#VALUE!</v>
      </c>
      <c r="Q91" s="283" t="e">
        <f>('Eksponering Barn'!Q91*6+'Eksponering Voksen'!Q91*58)/64</f>
        <v>#VALUE!</v>
      </c>
      <c r="R91" s="283" t="str">
        <f>IF('Opptak i organismer'!H89="","",('Eksponering Barn'!R91*6+'Eksponering Voksen'!R91*58)/64)</f>
        <v/>
      </c>
      <c r="S91" s="283" t="e">
        <f>('Eksponering Barn'!S91*6+'Eksponering Voksen'!S91*58)/64</f>
        <v>#VALUE!</v>
      </c>
      <c r="T91" s="57"/>
      <c r="U91" s="57"/>
      <c r="V91" s="57"/>
      <c r="W91" s="57"/>
      <c r="X91" s="57"/>
      <c r="Y91" s="57"/>
      <c r="Z91" s="57"/>
      <c r="AA91" s="57"/>
      <c r="AB91" s="57"/>
      <c r="AC91" s="57"/>
      <c r="AD91" s="57"/>
      <c r="AE91" s="57"/>
      <c r="AF91" s="57"/>
      <c r="AG91" s="57"/>
      <c r="AH91" s="57"/>
      <c r="AI91" s="57"/>
    </row>
    <row r="92" spans="1:35" ht="15" x14ac:dyDescent="0.2">
      <c r="B92" s="223"/>
      <c r="C92" s="224"/>
      <c r="D92" s="405" t="s">
        <v>765</v>
      </c>
      <c r="E92" s="406"/>
      <c r="F92" s="406"/>
      <c r="G92" s="406"/>
      <c r="H92" s="406"/>
      <c r="I92" s="406"/>
      <c r="J92" s="406"/>
      <c r="K92" s="407"/>
      <c r="L92" s="411" t="s">
        <v>766</v>
      </c>
      <c r="M92" s="412"/>
      <c r="N92" s="412"/>
      <c r="O92" s="412"/>
      <c r="P92" s="412"/>
      <c r="Q92" s="412"/>
      <c r="R92" s="412"/>
      <c r="S92" s="413"/>
    </row>
    <row r="93" spans="1:35" ht="15" x14ac:dyDescent="0.2">
      <c r="B93" s="225"/>
      <c r="C93" s="226"/>
      <c r="D93" s="408"/>
      <c r="E93" s="409"/>
      <c r="F93" s="409"/>
      <c r="G93" s="409"/>
      <c r="H93" s="409"/>
      <c r="I93" s="409"/>
      <c r="J93" s="409"/>
      <c r="K93" s="410"/>
      <c r="L93" s="408"/>
      <c r="M93" s="409"/>
      <c r="N93" s="409"/>
      <c r="O93" s="409"/>
      <c r="P93" s="409"/>
      <c r="Q93" s="409"/>
      <c r="R93" s="409"/>
      <c r="S93" s="410"/>
    </row>
    <row r="94" spans="1:35" ht="52.5" x14ac:dyDescent="0.25">
      <c r="B94" s="227" t="s">
        <v>107</v>
      </c>
      <c r="C94" s="228" t="s">
        <v>708</v>
      </c>
      <c r="D94" s="217" t="s">
        <v>627</v>
      </c>
      <c r="E94" s="117" t="s">
        <v>620</v>
      </c>
      <c r="F94" s="117" t="s">
        <v>621</v>
      </c>
      <c r="G94" s="117" t="s">
        <v>622</v>
      </c>
      <c r="H94" s="117" t="s">
        <v>623</v>
      </c>
      <c r="I94" s="117" t="s">
        <v>624</v>
      </c>
      <c r="J94" s="117" t="s">
        <v>625</v>
      </c>
      <c r="K94" s="218" t="s">
        <v>626</v>
      </c>
      <c r="L94" s="217" t="s">
        <v>627</v>
      </c>
      <c r="M94" s="117" t="s">
        <v>620</v>
      </c>
      <c r="N94" s="117" t="s">
        <v>757</v>
      </c>
      <c r="O94" s="117" t="s">
        <v>758</v>
      </c>
      <c r="P94" s="117" t="s">
        <v>759</v>
      </c>
      <c r="Q94" s="117" t="s">
        <v>760</v>
      </c>
      <c r="R94" s="117" t="s">
        <v>761</v>
      </c>
      <c r="S94" s="218" t="s">
        <v>762</v>
      </c>
    </row>
    <row r="95" spans="1:35" x14ac:dyDescent="0.2">
      <c r="A95" s="64" t="str">
        <f>IF('1b. Kons. jord'!C4&gt;0,"x","")</f>
        <v/>
      </c>
      <c r="B95" s="65" t="str">
        <f>B4</f>
        <v>Arsen</v>
      </c>
      <c r="C95" s="65" t="str">
        <f>C4</f>
        <v/>
      </c>
      <c r="D95" s="334" t="e">
        <f>SUM(E95:K95)</f>
        <v>#VALUE!</v>
      </c>
      <c r="E95" s="335" t="e">
        <f>E4/$D4</f>
        <v>#VALUE!</v>
      </c>
      <c r="F95" s="335" t="e">
        <f t="shared" ref="F95:K95" si="6">F4/$D4</f>
        <v>#VALUE!</v>
      </c>
      <c r="G95" s="335" t="e">
        <f t="shared" si="6"/>
        <v>#VALUE!</v>
      </c>
      <c r="H95" s="335"/>
      <c r="I95" s="335" t="e">
        <f t="shared" si="6"/>
        <v>#VALUE!</v>
      </c>
      <c r="J95" s="335" t="str">
        <f>IF(J4="","",J4/$D4)</f>
        <v/>
      </c>
      <c r="K95" s="335" t="e">
        <f t="shared" si="6"/>
        <v>#VALUE!</v>
      </c>
      <c r="L95" s="334" t="e">
        <f>SUM(M95:S95)</f>
        <v>#VALUE!</v>
      </c>
      <c r="M95" s="335" t="e">
        <f>M4/$L4</f>
        <v>#VALUE!</v>
      </c>
      <c r="N95" s="335" t="e">
        <f t="shared" ref="N95:S95" si="7">N4/$L4</f>
        <v>#VALUE!</v>
      </c>
      <c r="O95" s="335" t="e">
        <f t="shared" si="7"/>
        <v>#VALUE!</v>
      </c>
      <c r="P95" s="335"/>
      <c r="Q95" s="335" t="e">
        <f t="shared" si="7"/>
        <v>#VALUE!</v>
      </c>
      <c r="R95" s="335" t="str">
        <f>IF(R4="","",R4/$L4)</f>
        <v/>
      </c>
      <c r="S95" s="335" t="e">
        <f t="shared" si="7"/>
        <v>#VALUE!</v>
      </c>
    </row>
    <row r="96" spans="1:35" x14ac:dyDescent="0.2">
      <c r="A96" s="64" t="str">
        <f>IF('1b. Kons. jord'!C5&gt;0,"x","")</f>
        <v/>
      </c>
      <c r="B96" s="65" t="str">
        <f t="shared" ref="B96:C111" si="8">B5</f>
        <v>Bly</v>
      </c>
      <c r="C96" s="65" t="str">
        <f t="shared" si="8"/>
        <v/>
      </c>
      <c r="D96" s="334" t="e">
        <f t="shared" ref="D96:D159" si="9">SUM(E96:K96)</f>
        <v>#VALUE!</v>
      </c>
      <c r="E96" s="335" t="e">
        <f t="shared" ref="E96:K111" si="10">E5/$D5</f>
        <v>#VALUE!</v>
      </c>
      <c r="F96" s="335" t="e">
        <f t="shared" si="10"/>
        <v>#VALUE!</v>
      </c>
      <c r="G96" s="335" t="e">
        <f t="shared" si="10"/>
        <v>#VALUE!</v>
      </c>
      <c r="H96" s="335"/>
      <c r="I96" s="335" t="e">
        <f t="shared" si="10"/>
        <v>#VALUE!</v>
      </c>
      <c r="J96" s="335" t="str">
        <f t="shared" ref="J96:J159" si="11">IF(J5="","",J5/$D5)</f>
        <v/>
      </c>
      <c r="K96" s="335" t="e">
        <f t="shared" si="10"/>
        <v>#VALUE!</v>
      </c>
      <c r="L96" s="334" t="e">
        <f t="shared" ref="L96:L159" si="12">SUM(M96:S96)</f>
        <v>#VALUE!</v>
      </c>
      <c r="M96" s="335" t="e">
        <f t="shared" ref="M96:S111" si="13">M5/$L5</f>
        <v>#VALUE!</v>
      </c>
      <c r="N96" s="335" t="e">
        <f t="shared" si="13"/>
        <v>#VALUE!</v>
      </c>
      <c r="O96" s="335" t="e">
        <f t="shared" si="13"/>
        <v>#VALUE!</v>
      </c>
      <c r="P96" s="335"/>
      <c r="Q96" s="335" t="e">
        <f t="shared" si="13"/>
        <v>#VALUE!</v>
      </c>
      <c r="R96" s="335" t="str">
        <f t="shared" ref="R96:R159" si="14">IF(R5="","",R5/$L5)</f>
        <v/>
      </c>
      <c r="S96" s="335" t="e">
        <f t="shared" si="13"/>
        <v>#VALUE!</v>
      </c>
    </row>
    <row r="97" spans="1:19" x14ac:dyDescent="0.2">
      <c r="A97" s="64" t="str">
        <f>IF('1b. Kons. jord'!C6&gt;0,"x","")</f>
        <v/>
      </c>
      <c r="B97" s="65" t="str">
        <f t="shared" si="8"/>
        <v>Kadmium</v>
      </c>
      <c r="C97" s="65" t="str">
        <f t="shared" si="8"/>
        <v/>
      </c>
      <c r="D97" s="334" t="e">
        <f t="shared" si="9"/>
        <v>#VALUE!</v>
      </c>
      <c r="E97" s="335" t="e">
        <f t="shared" si="10"/>
        <v>#VALUE!</v>
      </c>
      <c r="F97" s="335" t="e">
        <f t="shared" si="10"/>
        <v>#VALUE!</v>
      </c>
      <c r="G97" s="335" t="e">
        <f t="shared" si="10"/>
        <v>#VALUE!</v>
      </c>
      <c r="H97" s="335"/>
      <c r="I97" s="335" t="e">
        <f t="shared" si="10"/>
        <v>#VALUE!</v>
      </c>
      <c r="J97" s="335" t="str">
        <f t="shared" si="11"/>
        <v/>
      </c>
      <c r="K97" s="335" t="e">
        <f t="shared" si="10"/>
        <v>#VALUE!</v>
      </c>
      <c r="L97" s="334" t="e">
        <f t="shared" si="12"/>
        <v>#VALUE!</v>
      </c>
      <c r="M97" s="335" t="e">
        <f t="shared" si="13"/>
        <v>#VALUE!</v>
      </c>
      <c r="N97" s="335" t="e">
        <f t="shared" si="13"/>
        <v>#VALUE!</v>
      </c>
      <c r="O97" s="335" t="e">
        <f t="shared" si="13"/>
        <v>#VALUE!</v>
      </c>
      <c r="P97" s="335"/>
      <c r="Q97" s="335" t="e">
        <f t="shared" si="13"/>
        <v>#VALUE!</v>
      </c>
      <c r="R97" s="335" t="str">
        <f t="shared" si="14"/>
        <v/>
      </c>
      <c r="S97" s="335" t="e">
        <f t="shared" si="13"/>
        <v>#VALUE!</v>
      </c>
    </row>
    <row r="98" spans="1:19" x14ac:dyDescent="0.2">
      <c r="A98" s="64" t="str">
        <f>IF('1b. Kons. jord'!C7&gt;0,"x","")</f>
        <v/>
      </c>
      <c r="B98" s="65" t="str">
        <f t="shared" si="8"/>
        <v>Kvikksølv</v>
      </c>
      <c r="C98" s="65" t="str">
        <f t="shared" si="8"/>
        <v/>
      </c>
      <c r="D98" s="334" t="e">
        <f t="shared" si="9"/>
        <v>#VALUE!</v>
      </c>
      <c r="E98" s="335" t="e">
        <f t="shared" si="10"/>
        <v>#VALUE!</v>
      </c>
      <c r="F98" s="335" t="e">
        <f t="shared" si="10"/>
        <v>#VALUE!</v>
      </c>
      <c r="G98" s="335" t="e">
        <f t="shared" si="10"/>
        <v>#VALUE!</v>
      </c>
      <c r="H98" s="335" t="e">
        <f t="shared" ref="H98:H159" si="15">IF(H7="","",H7/$D7)</f>
        <v>#VALUE!</v>
      </c>
      <c r="I98" s="335" t="e">
        <f t="shared" si="10"/>
        <v>#VALUE!</v>
      </c>
      <c r="J98" s="335" t="str">
        <f t="shared" si="11"/>
        <v/>
      </c>
      <c r="K98" s="335" t="e">
        <f t="shared" si="10"/>
        <v>#VALUE!</v>
      </c>
      <c r="L98" s="334" t="e">
        <f t="shared" si="12"/>
        <v>#VALUE!</v>
      </c>
      <c r="M98" s="335" t="e">
        <f t="shared" si="13"/>
        <v>#VALUE!</v>
      </c>
      <c r="N98" s="335" t="e">
        <f t="shared" si="13"/>
        <v>#VALUE!</v>
      </c>
      <c r="O98" s="335" t="e">
        <f t="shared" si="13"/>
        <v>#VALUE!</v>
      </c>
      <c r="P98" s="335" t="e">
        <f t="shared" ref="P98:P159" si="16">IF(P7="","",P7/$L7)</f>
        <v>#VALUE!</v>
      </c>
      <c r="Q98" s="335" t="e">
        <f t="shared" si="13"/>
        <v>#VALUE!</v>
      </c>
      <c r="R98" s="335" t="str">
        <f t="shared" si="14"/>
        <v/>
      </c>
      <c r="S98" s="335" t="e">
        <f t="shared" si="13"/>
        <v>#VALUE!</v>
      </c>
    </row>
    <row r="99" spans="1:19" x14ac:dyDescent="0.2">
      <c r="A99" s="64" t="str">
        <f>IF('1b. Kons. jord'!C8&gt;0,"x","")</f>
        <v/>
      </c>
      <c r="B99" s="65" t="str">
        <f t="shared" si="8"/>
        <v>Kobber</v>
      </c>
      <c r="C99" s="65" t="str">
        <f t="shared" si="8"/>
        <v/>
      </c>
      <c r="D99" s="334" t="e">
        <f t="shared" si="9"/>
        <v>#VALUE!</v>
      </c>
      <c r="E99" s="335" t="e">
        <f t="shared" si="10"/>
        <v>#VALUE!</v>
      </c>
      <c r="F99" s="335" t="e">
        <f t="shared" si="10"/>
        <v>#VALUE!</v>
      </c>
      <c r="G99" s="335" t="e">
        <f t="shared" si="10"/>
        <v>#VALUE!</v>
      </c>
      <c r="H99" s="335"/>
      <c r="I99" s="335" t="e">
        <f t="shared" si="10"/>
        <v>#VALUE!</v>
      </c>
      <c r="J99" s="335" t="str">
        <f t="shared" si="11"/>
        <v/>
      </c>
      <c r="K99" s="335" t="e">
        <f t="shared" si="10"/>
        <v>#VALUE!</v>
      </c>
      <c r="L99" s="334" t="e">
        <f t="shared" si="12"/>
        <v>#VALUE!</v>
      </c>
      <c r="M99" s="335" t="e">
        <f t="shared" si="13"/>
        <v>#VALUE!</v>
      </c>
      <c r="N99" s="335" t="e">
        <f t="shared" si="13"/>
        <v>#VALUE!</v>
      </c>
      <c r="O99" s="335" t="e">
        <f t="shared" si="13"/>
        <v>#VALUE!</v>
      </c>
      <c r="P99" s="335"/>
      <c r="Q99" s="335" t="e">
        <f t="shared" si="13"/>
        <v>#VALUE!</v>
      </c>
      <c r="R99" s="335" t="str">
        <f t="shared" si="14"/>
        <v/>
      </c>
      <c r="S99" s="335" t="e">
        <f t="shared" si="13"/>
        <v>#VALUE!</v>
      </c>
    </row>
    <row r="100" spans="1:19" x14ac:dyDescent="0.2">
      <c r="A100" s="64" t="str">
        <f>IF('1b. Kons. jord'!C9&gt;0,"x","")</f>
        <v/>
      </c>
      <c r="B100" s="65" t="str">
        <f t="shared" si="8"/>
        <v>Sink</v>
      </c>
      <c r="C100" s="65" t="str">
        <f t="shared" si="8"/>
        <v/>
      </c>
      <c r="D100" s="334" t="e">
        <f t="shared" si="9"/>
        <v>#VALUE!</v>
      </c>
      <c r="E100" s="335" t="e">
        <f t="shared" si="10"/>
        <v>#VALUE!</v>
      </c>
      <c r="F100" s="335" t="e">
        <f t="shared" si="10"/>
        <v>#VALUE!</v>
      </c>
      <c r="G100" s="335" t="e">
        <f t="shared" si="10"/>
        <v>#VALUE!</v>
      </c>
      <c r="H100" s="335"/>
      <c r="I100" s="335" t="e">
        <f t="shared" si="10"/>
        <v>#VALUE!</v>
      </c>
      <c r="J100" s="335" t="str">
        <f t="shared" si="11"/>
        <v/>
      </c>
      <c r="K100" s="335" t="e">
        <f t="shared" si="10"/>
        <v>#VALUE!</v>
      </c>
      <c r="L100" s="334" t="e">
        <f t="shared" si="12"/>
        <v>#VALUE!</v>
      </c>
      <c r="M100" s="335" t="e">
        <f t="shared" si="13"/>
        <v>#VALUE!</v>
      </c>
      <c r="N100" s="335" t="e">
        <f t="shared" si="13"/>
        <v>#VALUE!</v>
      </c>
      <c r="O100" s="335" t="e">
        <f t="shared" si="13"/>
        <v>#VALUE!</v>
      </c>
      <c r="P100" s="335"/>
      <c r="Q100" s="335" t="e">
        <f t="shared" si="13"/>
        <v>#VALUE!</v>
      </c>
      <c r="R100" s="335" t="str">
        <f t="shared" si="14"/>
        <v/>
      </c>
      <c r="S100" s="335" t="e">
        <f t="shared" si="13"/>
        <v>#VALUE!</v>
      </c>
    </row>
    <row r="101" spans="1:19" x14ac:dyDescent="0.2">
      <c r="A101" s="64" t="str">
        <f>IF('1b. Kons. jord'!C10&gt;0,"x","")</f>
        <v/>
      </c>
      <c r="B101" s="65" t="str">
        <f t="shared" si="8"/>
        <v>Krom (III)</v>
      </c>
      <c r="C101" s="65" t="str">
        <f t="shared" si="8"/>
        <v/>
      </c>
      <c r="D101" s="334" t="e">
        <f t="shared" si="9"/>
        <v>#VALUE!</v>
      </c>
      <c r="E101" s="335" t="e">
        <f t="shared" si="10"/>
        <v>#VALUE!</v>
      </c>
      <c r="F101" s="335" t="e">
        <f t="shared" si="10"/>
        <v>#VALUE!</v>
      </c>
      <c r="G101" s="335" t="e">
        <f t="shared" si="10"/>
        <v>#VALUE!</v>
      </c>
      <c r="H101" s="335"/>
      <c r="I101" s="335" t="e">
        <f t="shared" si="10"/>
        <v>#VALUE!</v>
      </c>
      <c r="J101" s="335" t="str">
        <f t="shared" si="11"/>
        <v/>
      </c>
      <c r="K101" s="335" t="e">
        <f t="shared" si="10"/>
        <v>#VALUE!</v>
      </c>
      <c r="L101" s="334" t="e">
        <f t="shared" si="12"/>
        <v>#VALUE!</v>
      </c>
      <c r="M101" s="335" t="e">
        <f t="shared" si="13"/>
        <v>#VALUE!</v>
      </c>
      <c r="N101" s="335" t="e">
        <f t="shared" si="13"/>
        <v>#VALUE!</v>
      </c>
      <c r="O101" s="335" t="e">
        <f t="shared" si="13"/>
        <v>#VALUE!</v>
      </c>
      <c r="P101" s="335"/>
      <c r="Q101" s="335" t="e">
        <f t="shared" si="13"/>
        <v>#VALUE!</v>
      </c>
      <c r="R101" s="335" t="str">
        <f t="shared" si="14"/>
        <v/>
      </c>
      <c r="S101" s="335" t="e">
        <f t="shared" si="13"/>
        <v>#VALUE!</v>
      </c>
    </row>
    <row r="102" spans="1:19" x14ac:dyDescent="0.2">
      <c r="A102" s="64" t="str">
        <f>IF('1b. Kons. jord'!C11&gt;0,"x","")</f>
        <v/>
      </c>
      <c r="B102" s="65" t="str">
        <f t="shared" si="8"/>
        <v>Krom (VI)</v>
      </c>
      <c r="C102" s="65" t="str">
        <f t="shared" si="8"/>
        <v/>
      </c>
      <c r="D102" s="334" t="e">
        <f t="shared" si="9"/>
        <v>#VALUE!</v>
      </c>
      <c r="E102" s="335" t="e">
        <f t="shared" si="10"/>
        <v>#VALUE!</v>
      </c>
      <c r="F102" s="335" t="e">
        <f t="shared" si="10"/>
        <v>#VALUE!</v>
      </c>
      <c r="G102" s="335" t="e">
        <f t="shared" si="10"/>
        <v>#VALUE!</v>
      </c>
      <c r="H102" s="335"/>
      <c r="I102" s="335" t="e">
        <f t="shared" si="10"/>
        <v>#VALUE!</v>
      </c>
      <c r="J102" s="335" t="str">
        <f t="shared" si="11"/>
        <v/>
      </c>
      <c r="K102" s="335" t="e">
        <f t="shared" si="10"/>
        <v>#VALUE!</v>
      </c>
      <c r="L102" s="334" t="e">
        <f t="shared" si="12"/>
        <v>#VALUE!</v>
      </c>
      <c r="M102" s="335" t="e">
        <f t="shared" si="13"/>
        <v>#VALUE!</v>
      </c>
      <c r="N102" s="335" t="e">
        <f t="shared" si="13"/>
        <v>#VALUE!</v>
      </c>
      <c r="O102" s="335" t="e">
        <f t="shared" si="13"/>
        <v>#VALUE!</v>
      </c>
      <c r="P102" s="335"/>
      <c r="Q102" s="335" t="e">
        <f t="shared" si="13"/>
        <v>#VALUE!</v>
      </c>
      <c r="R102" s="335" t="str">
        <f t="shared" si="14"/>
        <v/>
      </c>
      <c r="S102" s="335" t="e">
        <f t="shared" si="13"/>
        <v>#VALUE!</v>
      </c>
    </row>
    <row r="103" spans="1:19" x14ac:dyDescent="0.2">
      <c r="A103" s="64" t="str">
        <f>IF('1b. Kons. jord'!C12&gt;0,"x","")</f>
        <v/>
      </c>
      <c r="B103" s="65" t="str">
        <f t="shared" si="8"/>
        <v>Krom totalt (III + VI)</v>
      </c>
      <c r="C103" s="65" t="str">
        <f t="shared" si="8"/>
        <v/>
      </c>
      <c r="D103" s="334" t="e">
        <f t="shared" si="9"/>
        <v>#VALUE!</v>
      </c>
      <c r="E103" s="335" t="e">
        <f t="shared" si="10"/>
        <v>#VALUE!</v>
      </c>
      <c r="F103" s="335" t="e">
        <f t="shared" si="10"/>
        <v>#VALUE!</v>
      </c>
      <c r="G103" s="335" t="e">
        <f t="shared" si="10"/>
        <v>#VALUE!</v>
      </c>
      <c r="H103" s="335"/>
      <c r="I103" s="335" t="e">
        <f t="shared" si="10"/>
        <v>#VALUE!</v>
      </c>
      <c r="J103" s="335" t="str">
        <f t="shared" si="11"/>
        <v/>
      </c>
      <c r="K103" s="335" t="e">
        <f t="shared" si="10"/>
        <v>#VALUE!</v>
      </c>
      <c r="L103" s="334" t="e">
        <f t="shared" si="12"/>
        <v>#VALUE!</v>
      </c>
      <c r="M103" s="335" t="e">
        <f t="shared" si="13"/>
        <v>#VALUE!</v>
      </c>
      <c r="N103" s="335" t="e">
        <f t="shared" si="13"/>
        <v>#VALUE!</v>
      </c>
      <c r="O103" s="335" t="e">
        <f t="shared" si="13"/>
        <v>#VALUE!</v>
      </c>
      <c r="P103" s="335"/>
      <c r="Q103" s="335" t="e">
        <f t="shared" si="13"/>
        <v>#VALUE!</v>
      </c>
      <c r="R103" s="335" t="str">
        <f t="shared" si="14"/>
        <v/>
      </c>
      <c r="S103" s="335" t="e">
        <f t="shared" si="13"/>
        <v>#VALUE!</v>
      </c>
    </row>
    <row r="104" spans="1:19" x14ac:dyDescent="0.2">
      <c r="A104" s="64" t="str">
        <f>IF('1b. Kons. jord'!C13&gt;0,"x","")</f>
        <v/>
      </c>
      <c r="B104" s="65" t="str">
        <f t="shared" si="8"/>
        <v>Nikkel</v>
      </c>
      <c r="C104" s="65" t="str">
        <f t="shared" si="8"/>
        <v/>
      </c>
      <c r="D104" s="334" t="e">
        <f t="shared" si="9"/>
        <v>#VALUE!</v>
      </c>
      <c r="E104" s="335" t="e">
        <f t="shared" si="10"/>
        <v>#VALUE!</v>
      </c>
      <c r="F104" s="335" t="e">
        <f t="shared" si="10"/>
        <v>#VALUE!</v>
      </c>
      <c r="G104" s="335" t="e">
        <f t="shared" si="10"/>
        <v>#VALUE!</v>
      </c>
      <c r="H104" s="335"/>
      <c r="I104" s="335" t="e">
        <f t="shared" si="10"/>
        <v>#VALUE!</v>
      </c>
      <c r="J104" s="335" t="str">
        <f t="shared" si="11"/>
        <v/>
      </c>
      <c r="K104" s="335" t="e">
        <f t="shared" si="10"/>
        <v>#VALUE!</v>
      </c>
      <c r="L104" s="334" t="e">
        <f t="shared" si="12"/>
        <v>#VALUE!</v>
      </c>
      <c r="M104" s="335" t="e">
        <f t="shared" si="13"/>
        <v>#VALUE!</v>
      </c>
      <c r="N104" s="335" t="e">
        <f t="shared" si="13"/>
        <v>#VALUE!</v>
      </c>
      <c r="O104" s="335" t="e">
        <f t="shared" si="13"/>
        <v>#VALUE!</v>
      </c>
      <c r="P104" s="335"/>
      <c r="Q104" s="335" t="e">
        <f t="shared" si="13"/>
        <v>#VALUE!</v>
      </c>
      <c r="R104" s="335" t="str">
        <f t="shared" si="14"/>
        <v/>
      </c>
      <c r="S104" s="335" t="e">
        <f t="shared" si="13"/>
        <v>#VALUE!</v>
      </c>
    </row>
    <row r="105" spans="1:19" x14ac:dyDescent="0.2">
      <c r="A105" s="64" t="str">
        <f>IF('1b. Kons. jord'!C14&gt;0,"x","")</f>
        <v/>
      </c>
      <c r="B105" s="65" t="str">
        <f t="shared" si="8"/>
        <v>Cyanid fri</v>
      </c>
      <c r="C105" s="65" t="str">
        <f t="shared" si="8"/>
        <v/>
      </c>
      <c r="D105" s="334" t="e">
        <f t="shared" si="9"/>
        <v>#VALUE!</v>
      </c>
      <c r="E105" s="335" t="e">
        <f t="shared" si="10"/>
        <v>#VALUE!</v>
      </c>
      <c r="F105" s="335" t="e">
        <f t="shared" si="10"/>
        <v>#VALUE!</v>
      </c>
      <c r="G105" s="335" t="e">
        <f t="shared" si="10"/>
        <v>#VALUE!</v>
      </c>
      <c r="H105" s="335" t="e">
        <f>IF(H14="","",H14/$D14)</f>
        <v>#VALUE!</v>
      </c>
      <c r="I105" s="335" t="e">
        <f t="shared" si="10"/>
        <v>#VALUE!</v>
      </c>
      <c r="J105" s="335" t="str">
        <f t="shared" si="11"/>
        <v/>
      </c>
      <c r="K105" s="335" t="e">
        <f t="shared" si="10"/>
        <v>#VALUE!</v>
      </c>
      <c r="L105" s="334" t="e">
        <f t="shared" si="12"/>
        <v>#VALUE!</v>
      </c>
      <c r="M105" s="335" t="e">
        <f t="shared" si="13"/>
        <v>#VALUE!</v>
      </c>
      <c r="N105" s="335" t="e">
        <f t="shared" si="13"/>
        <v>#VALUE!</v>
      </c>
      <c r="O105" s="335" t="e">
        <f t="shared" si="13"/>
        <v>#VALUE!</v>
      </c>
      <c r="P105" s="335" t="e">
        <f t="shared" si="16"/>
        <v>#VALUE!</v>
      </c>
      <c r="Q105" s="335" t="e">
        <f t="shared" si="13"/>
        <v>#VALUE!</v>
      </c>
      <c r="R105" s="335" t="str">
        <f t="shared" si="14"/>
        <v/>
      </c>
      <c r="S105" s="335" t="e">
        <f t="shared" si="13"/>
        <v>#VALUE!</v>
      </c>
    </row>
    <row r="106" spans="1:19" x14ac:dyDescent="0.2">
      <c r="A106" s="64" t="str">
        <f>IF('1b. Kons. jord'!C15&gt;0,"x","")</f>
        <v/>
      </c>
      <c r="B106" s="65" t="str">
        <f t="shared" si="8"/>
        <v>PCB CAS1336-36-3</v>
      </c>
      <c r="C106" s="65">
        <f t="shared" si="8"/>
        <v>1.3E-6</v>
      </c>
      <c r="D106" s="334" t="e">
        <f t="shared" si="9"/>
        <v>#VALUE!</v>
      </c>
      <c r="E106" s="335" t="e">
        <f t="shared" si="10"/>
        <v>#VALUE!</v>
      </c>
      <c r="F106" s="335" t="e">
        <f t="shared" si="10"/>
        <v>#VALUE!</v>
      </c>
      <c r="G106" s="335" t="e">
        <f t="shared" si="10"/>
        <v>#VALUE!</v>
      </c>
      <c r="H106" s="335" t="e">
        <f t="shared" si="15"/>
        <v>#VALUE!</v>
      </c>
      <c r="I106" s="335" t="e">
        <f t="shared" si="10"/>
        <v>#VALUE!</v>
      </c>
      <c r="J106" s="335" t="str">
        <f t="shared" si="11"/>
        <v/>
      </c>
      <c r="K106" s="335" t="e">
        <f t="shared" si="10"/>
        <v>#VALUE!</v>
      </c>
      <c r="L106" s="334" t="e">
        <f t="shared" si="12"/>
        <v>#VALUE!</v>
      </c>
      <c r="M106" s="335" t="e">
        <f t="shared" si="13"/>
        <v>#VALUE!</v>
      </c>
      <c r="N106" s="335" t="e">
        <f t="shared" si="13"/>
        <v>#VALUE!</v>
      </c>
      <c r="O106" s="335" t="e">
        <f t="shared" si="13"/>
        <v>#VALUE!</v>
      </c>
      <c r="P106" s="335" t="e">
        <f t="shared" si="16"/>
        <v>#VALUE!</v>
      </c>
      <c r="Q106" s="335" t="e">
        <f t="shared" si="13"/>
        <v>#VALUE!</v>
      </c>
      <c r="R106" s="335" t="str">
        <f t="shared" si="14"/>
        <v/>
      </c>
      <c r="S106" s="335" t="e">
        <f t="shared" si="13"/>
        <v>#VALUE!</v>
      </c>
    </row>
    <row r="107" spans="1:19" x14ac:dyDescent="0.2">
      <c r="A107" s="64" t="str">
        <f>IF('1b. Kons. jord'!C16&gt;0,"x","")</f>
        <v/>
      </c>
      <c r="B107" s="65" t="str">
        <f t="shared" si="8"/>
        <v>Lindan</v>
      </c>
      <c r="C107" s="65">
        <f t="shared" si="8"/>
        <v>7.5000000000000002E-6</v>
      </c>
      <c r="D107" s="334" t="e">
        <f t="shared" si="9"/>
        <v>#VALUE!</v>
      </c>
      <c r="E107" s="335" t="e">
        <f t="shared" si="10"/>
        <v>#VALUE!</v>
      </c>
      <c r="F107" s="335" t="e">
        <f t="shared" si="10"/>
        <v>#VALUE!</v>
      </c>
      <c r="G107" s="335" t="e">
        <f t="shared" si="10"/>
        <v>#VALUE!</v>
      </c>
      <c r="H107" s="335" t="e">
        <f t="shared" si="15"/>
        <v>#VALUE!</v>
      </c>
      <c r="I107" s="335" t="e">
        <f t="shared" si="10"/>
        <v>#VALUE!</v>
      </c>
      <c r="J107" s="335" t="str">
        <f t="shared" si="11"/>
        <v/>
      </c>
      <c r="K107" s="335" t="e">
        <f t="shared" si="10"/>
        <v>#VALUE!</v>
      </c>
      <c r="L107" s="334" t="e">
        <f t="shared" si="12"/>
        <v>#VALUE!</v>
      </c>
      <c r="M107" s="335" t="e">
        <f t="shared" si="13"/>
        <v>#VALUE!</v>
      </c>
      <c r="N107" s="335" t="e">
        <f t="shared" si="13"/>
        <v>#VALUE!</v>
      </c>
      <c r="O107" s="335" t="e">
        <f t="shared" si="13"/>
        <v>#VALUE!</v>
      </c>
      <c r="P107" s="335" t="e">
        <f t="shared" si="16"/>
        <v>#VALUE!</v>
      </c>
      <c r="Q107" s="335" t="e">
        <f t="shared" si="13"/>
        <v>#VALUE!</v>
      </c>
      <c r="R107" s="335" t="str">
        <f t="shared" si="14"/>
        <v/>
      </c>
      <c r="S107" s="335" t="e">
        <f t="shared" si="13"/>
        <v>#VALUE!</v>
      </c>
    </row>
    <row r="108" spans="1:19" x14ac:dyDescent="0.2">
      <c r="A108" s="64" t="str">
        <f>IF('1b. Kons. jord'!C17&gt;0,"x","")</f>
        <v/>
      </c>
      <c r="B108" s="65" t="str">
        <f t="shared" si="8"/>
        <v>DDT</v>
      </c>
      <c r="C108" s="65">
        <f t="shared" si="8"/>
        <v>2.9E-5</v>
      </c>
      <c r="D108" s="334" t="e">
        <f t="shared" si="9"/>
        <v>#VALUE!</v>
      </c>
      <c r="E108" s="335" t="e">
        <f t="shared" si="10"/>
        <v>#VALUE!</v>
      </c>
      <c r="F108" s="335" t="e">
        <f t="shared" si="10"/>
        <v>#VALUE!</v>
      </c>
      <c r="G108" s="335" t="e">
        <f t="shared" si="10"/>
        <v>#VALUE!</v>
      </c>
      <c r="H108" s="335" t="e">
        <f t="shared" si="15"/>
        <v>#VALUE!</v>
      </c>
      <c r="I108" s="335" t="e">
        <f t="shared" si="10"/>
        <v>#VALUE!</v>
      </c>
      <c r="J108" s="335" t="str">
        <f t="shared" si="11"/>
        <v/>
      </c>
      <c r="K108" s="335" t="e">
        <f t="shared" si="10"/>
        <v>#VALUE!</v>
      </c>
      <c r="L108" s="334" t="e">
        <f t="shared" si="12"/>
        <v>#VALUE!</v>
      </c>
      <c r="M108" s="335" t="e">
        <f t="shared" si="13"/>
        <v>#VALUE!</v>
      </c>
      <c r="N108" s="335" t="e">
        <f t="shared" si="13"/>
        <v>#VALUE!</v>
      </c>
      <c r="O108" s="335" t="e">
        <f t="shared" si="13"/>
        <v>#VALUE!</v>
      </c>
      <c r="P108" s="335" t="e">
        <f t="shared" si="16"/>
        <v>#VALUE!</v>
      </c>
      <c r="Q108" s="335" t="e">
        <f t="shared" si="13"/>
        <v>#VALUE!</v>
      </c>
      <c r="R108" s="335" t="str">
        <f t="shared" si="14"/>
        <v/>
      </c>
      <c r="S108" s="335" t="e">
        <f t="shared" si="13"/>
        <v>#VALUE!</v>
      </c>
    </row>
    <row r="109" spans="1:19" x14ac:dyDescent="0.2">
      <c r="A109" s="64" t="str">
        <f>IF('1b. Kons. jord'!C18&gt;0,"x","")</f>
        <v/>
      </c>
      <c r="B109" s="65" t="str">
        <f t="shared" si="8"/>
        <v>Monoklorbensen</v>
      </c>
      <c r="C109" s="65" t="str">
        <f t="shared" si="8"/>
        <v/>
      </c>
      <c r="D109" s="334" t="e">
        <f t="shared" si="9"/>
        <v>#VALUE!</v>
      </c>
      <c r="E109" s="335" t="e">
        <f t="shared" si="10"/>
        <v>#VALUE!</v>
      </c>
      <c r="F109" s="335" t="e">
        <f t="shared" si="10"/>
        <v>#VALUE!</v>
      </c>
      <c r="G109" s="335" t="e">
        <f t="shared" si="10"/>
        <v>#VALUE!</v>
      </c>
      <c r="H109" s="335" t="e">
        <f t="shared" si="15"/>
        <v>#VALUE!</v>
      </c>
      <c r="I109" s="335" t="e">
        <f t="shared" si="10"/>
        <v>#VALUE!</v>
      </c>
      <c r="J109" s="335" t="str">
        <f t="shared" si="11"/>
        <v/>
      </c>
      <c r="K109" s="335" t="e">
        <f t="shared" si="10"/>
        <v>#VALUE!</v>
      </c>
      <c r="L109" s="334" t="e">
        <f t="shared" si="12"/>
        <v>#VALUE!</v>
      </c>
      <c r="M109" s="335" t="e">
        <f t="shared" si="13"/>
        <v>#VALUE!</v>
      </c>
      <c r="N109" s="335" t="e">
        <f t="shared" si="13"/>
        <v>#VALUE!</v>
      </c>
      <c r="O109" s="335" t="e">
        <f t="shared" si="13"/>
        <v>#VALUE!</v>
      </c>
      <c r="P109" s="335" t="e">
        <f t="shared" si="16"/>
        <v>#VALUE!</v>
      </c>
      <c r="Q109" s="335" t="e">
        <f t="shared" si="13"/>
        <v>#VALUE!</v>
      </c>
      <c r="R109" s="335" t="str">
        <f t="shared" si="14"/>
        <v/>
      </c>
      <c r="S109" s="335" t="e">
        <f t="shared" si="13"/>
        <v>#VALUE!</v>
      </c>
    </row>
    <row r="110" spans="1:19" x14ac:dyDescent="0.2">
      <c r="A110" s="64" t="str">
        <f>IF('1b. Kons. jord'!C19&gt;0,"x","")</f>
        <v/>
      </c>
      <c r="B110" s="65" t="str">
        <f t="shared" si="8"/>
        <v>1,2-diklorbensen</v>
      </c>
      <c r="C110" s="65" t="str">
        <f t="shared" si="8"/>
        <v/>
      </c>
      <c r="D110" s="334" t="e">
        <f t="shared" si="9"/>
        <v>#VALUE!</v>
      </c>
      <c r="E110" s="335" t="e">
        <f t="shared" si="10"/>
        <v>#VALUE!</v>
      </c>
      <c r="F110" s="335" t="e">
        <f t="shared" si="10"/>
        <v>#VALUE!</v>
      </c>
      <c r="G110" s="335" t="e">
        <f t="shared" si="10"/>
        <v>#VALUE!</v>
      </c>
      <c r="H110" s="335" t="e">
        <f t="shared" si="15"/>
        <v>#VALUE!</v>
      </c>
      <c r="I110" s="335" t="e">
        <f t="shared" si="10"/>
        <v>#VALUE!</v>
      </c>
      <c r="J110" s="335" t="str">
        <f t="shared" si="11"/>
        <v/>
      </c>
      <c r="K110" s="335" t="e">
        <f t="shared" si="10"/>
        <v>#VALUE!</v>
      </c>
      <c r="L110" s="334" t="e">
        <f t="shared" si="12"/>
        <v>#VALUE!</v>
      </c>
      <c r="M110" s="335" t="e">
        <f t="shared" si="13"/>
        <v>#VALUE!</v>
      </c>
      <c r="N110" s="335" t="e">
        <f t="shared" si="13"/>
        <v>#VALUE!</v>
      </c>
      <c r="O110" s="335" t="e">
        <f t="shared" si="13"/>
        <v>#VALUE!</v>
      </c>
      <c r="P110" s="335" t="e">
        <f t="shared" si="16"/>
        <v>#VALUE!</v>
      </c>
      <c r="Q110" s="335" t="e">
        <f t="shared" si="13"/>
        <v>#VALUE!</v>
      </c>
      <c r="R110" s="335" t="str">
        <f t="shared" si="14"/>
        <v/>
      </c>
      <c r="S110" s="335" t="e">
        <f t="shared" si="13"/>
        <v>#VALUE!</v>
      </c>
    </row>
    <row r="111" spans="1:19" x14ac:dyDescent="0.2">
      <c r="A111" s="64" t="str">
        <f>IF('1b. Kons. jord'!C20&gt;0,"x","")</f>
        <v/>
      </c>
      <c r="B111" s="65" t="str">
        <f t="shared" si="8"/>
        <v>1,4-diklorbensen</v>
      </c>
      <c r="C111" s="65">
        <f t="shared" si="8"/>
        <v>4.0000000000000002E-4</v>
      </c>
      <c r="D111" s="334" t="e">
        <f t="shared" si="9"/>
        <v>#VALUE!</v>
      </c>
      <c r="E111" s="335" t="e">
        <f t="shared" si="10"/>
        <v>#VALUE!</v>
      </c>
      <c r="F111" s="335" t="e">
        <f t="shared" si="10"/>
        <v>#VALUE!</v>
      </c>
      <c r="G111" s="335" t="e">
        <f t="shared" si="10"/>
        <v>#VALUE!</v>
      </c>
      <c r="H111" s="335" t="e">
        <f t="shared" si="15"/>
        <v>#VALUE!</v>
      </c>
      <c r="I111" s="335" t="e">
        <f t="shared" si="10"/>
        <v>#VALUE!</v>
      </c>
      <c r="J111" s="335" t="str">
        <f t="shared" si="11"/>
        <v/>
      </c>
      <c r="K111" s="335" t="e">
        <f t="shared" si="10"/>
        <v>#VALUE!</v>
      </c>
      <c r="L111" s="334" t="e">
        <f t="shared" si="12"/>
        <v>#VALUE!</v>
      </c>
      <c r="M111" s="335" t="e">
        <f t="shared" si="13"/>
        <v>#VALUE!</v>
      </c>
      <c r="N111" s="335" t="e">
        <f t="shared" si="13"/>
        <v>#VALUE!</v>
      </c>
      <c r="O111" s="335" t="e">
        <f t="shared" si="13"/>
        <v>#VALUE!</v>
      </c>
      <c r="P111" s="335" t="e">
        <f t="shared" si="16"/>
        <v>#VALUE!</v>
      </c>
      <c r="Q111" s="335" t="e">
        <f t="shared" si="13"/>
        <v>#VALUE!</v>
      </c>
      <c r="R111" s="335" t="str">
        <f t="shared" si="14"/>
        <v/>
      </c>
      <c r="S111" s="335" t="e">
        <f t="shared" si="13"/>
        <v>#VALUE!</v>
      </c>
    </row>
    <row r="112" spans="1:19" x14ac:dyDescent="0.2">
      <c r="A112" s="64" t="str">
        <f>IF('1b. Kons. jord'!C21&gt;0,"x","")</f>
        <v/>
      </c>
      <c r="B112" s="65" t="str">
        <f t="shared" ref="B112:C127" si="17">B21</f>
        <v>1,2,4-triklorbensen</v>
      </c>
      <c r="C112" s="65" t="str">
        <f t="shared" si="17"/>
        <v/>
      </c>
      <c r="D112" s="334" t="e">
        <f t="shared" si="9"/>
        <v>#VALUE!</v>
      </c>
      <c r="E112" s="335" t="e">
        <f t="shared" ref="E112:K127" si="18">E21/$D21</f>
        <v>#VALUE!</v>
      </c>
      <c r="F112" s="335" t="e">
        <f t="shared" si="18"/>
        <v>#VALUE!</v>
      </c>
      <c r="G112" s="335" t="e">
        <f t="shared" si="18"/>
        <v>#VALUE!</v>
      </c>
      <c r="H112" s="335" t="e">
        <f t="shared" si="15"/>
        <v>#VALUE!</v>
      </c>
      <c r="I112" s="335" t="e">
        <f t="shared" si="18"/>
        <v>#VALUE!</v>
      </c>
      <c r="J112" s="335" t="str">
        <f t="shared" si="11"/>
        <v/>
      </c>
      <c r="K112" s="335" t="e">
        <f t="shared" si="18"/>
        <v>#VALUE!</v>
      </c>
      <c r="L112" s="334" t="e">
        <f t="shared" si="12"/>
        <v>#VALUE!</v>
      </c>
      <c r="M112" s="335" t="e">
        <f t="shared" ref="M112:S127" si="19">M21/$L21</f>
        <v>#VALUE!</v>
      </c>
      <c r="N112" s="335" t="e">
        <f t="shared" si="19"/>
        <v>#VALUE!</v>
      </c>
      <c r="O112" s="335" t="e">
        <f t="shared" si="19"/>
        <v>#VALUE!</v>
      </c>
      <c r="P112" s="335" t="e">
        <f t="shared" si="16"/>
        <v>#VALUE!</v>
      </c>
      <c r="Q112" s="335" t="e">
        <f t="shared" si="19"/>
        <v>#VALUE!</v>
      </c>
      <c r="R112" s="335" t="str">
        <f t="shared" si="14"/>
        <v/>
      </c>
      <c r="S112" s="335" t="e">
        <f t="shared" si="19"/>
        <v>#VALUE!</v>
      </c>
    </row>
    <row r="113" spans="1:19" x14ac:dyDescent="0.2">
      <c r="A113" s="64" t="str">
        <f>IF('1b. Kons. jord'!C22&gt;0,"x","")</f>
        <v/>
      </c>
      <c r="B113" s="65" t="str">
        <f t="shared" si="17"/>
        <v>1,2,3-triklorbensen</v>
      </c>
      <c r="C113" s="65" t="str">
        <f t="shared" si="17"/>
        <v/>
      </c>
      <c r="D113" s="334" t="e">
        <f t="shared" si="9"/>
        <v>#VALUE!</v>
      </c>
      <c r="E113" s="335" t="e">
        <f t="shared" si="18"/>
        <v>#VALUE!</v>
      </c>
      <c r="F113" s="335" t="e">
        <f t="shared" si="18"/>
        <v>#VALUE!</v>
      </c>
      <c r="G113" s="335" t="e">
        <f t="shared" si="18"/>
        <v>#VALUE!</v>
      </c>
      <c r="H113" s="335" t="e">
        <f t="shared" si="15"/>
        <v>#VALUE!</v>
      </c>
      <c r="I113" s="335" t="e">
        <f t="shared" si="18"/>
        <v>#VALUE!</v>
      </c>
      <c r="J113" s="335" t="str">
        <f t="shared" si="11"/>
        <v/>
      </c>
      <c r="K113" s="335" t="e">
        <f t="shared" si="18"/>
        <v>#VALUE!</v>
      </c>
      <c r="L113" s="334" t="e">
        <f t="shared" si="12"/>
        <v>#VALUE!</v>
      </c>
      <c r="M113" s="335" t="e">
        <f t="shared" si="19"/>
        <v>#VALUE!</v>
      </c>
      <c r="N113" s="335" t="e">
        <f t="shared" si="19"/>
        <v>#VALUE!</v>
      </c>
      <c r="O113" s="335" t="e">
        <f t="shared" si="19"/>
        <v>#VALUE!</v>
      </c>
      <c r="P113" s="335" t="e">
        <f t="shared" si="16"/>
        <v>#VALUE!</v>
      </c>
      <c r="Q113" s="335" t="e">
        <f t="shared" si="19"/>
        <v>#VALUE!</v>
      </c>
      <c r="R113" s="335" t="str">
        <f t="shared" si="14"/>
        <v/>
      </c>
      <c r="S113" s="335" t="e">
        <f t="shared" si="19"/>
        <v>#VALUE!</v>
      </c>
    </row>
    <row r="114" spans="1:19" x14ac:dyDescent="0.2">
      <c r="A114" s="64" t="str">
        <f>IF('1b. Kons. jord'!C23&gt;0,"x","")</f>
        <v/>
      </c>
      <c r="B114" s="65" t="str">
        <f t="shared" si="17"/>
        <v>1,3,5-triklorbensen</v>
      </c>
      <c r="C114" s="65" t="str">
        <f t="shared" si="17"/>
        <v/>
      </c>
      <c r="D114" s="334" t="e">
        <f t="shared" si="9"/>
        <v>#VALUE!</v>
      </c>
      <c r="E114" s="335" t="e">
        <f t="shared" si="18"/>
        <v>#VALUE!</v>
      </c>
      <c r="F114" s="335" t="e">
        <f t="shared" si="18"/>
        <v>#VALUE!</v>
      </c>
      <c r="G114" s="335" t="e">
        <f t="shared" si="18"/>
        <v>#VALUE!</v>
      </c>
      <c r="H114" s="335" t="e">
        <f t="shared" si="15"/>
        <v>#VALUE!</v>
      </c>
      <c r="I114" s="335" t="e">
        <f t="shared" si="18"/>
        <v>#VALUE!</v>
      </c>
      <c r="J114" s="335" t="str">
        <f t="shared" si="11"/>
        <v/>
      </c>
      <c r="K114" s="335" t="e">
        <f t="shared" si="18"/>
        <v>#VALUE!</v>
      </c>
      <c r="L114" s="334" t="e">
        <f t="shared" si="12"/>
        <v>#VALUE!</v>
      </c>
      <c r="M114" s="335" t="e">
        <f t="shared" si="19"/>
        <v>#VALUE!</v>
      </c>
      <c r="N114" s="335" t="e">
        <f t="shared" si="19"/>
        <v>#VALUE!</v>
      </c>
      <c r="O114" s="335" t="e">
        <f t="shared" si="19"/>
        <v>#VALUE!</v>
      </c>
      <c r="P114" s="335" t="e">
        <f t="shared" si="16"/>
        <v>#VALUE!</v>
      </c>
      <c r="Q114" s="335" t="e">
        <f t="shared" si="19"/>
        <v>#VALUE!</v>
      </c>
      <c r="R114" s="335" t="str">
        <f t="shared" si="14"/>
        <v/>
      </c>
      <c r="S114" s="335" t="e">
        <f t="shared" si="19"/>
        <v>#VALUE!</v>
      </c>
    </row>
    <row r="115" spans="1:19" x14ac:dyDescent="0.2">
      <c r="A115" s="64" t="str">
        <f>IF('1b. Kons. jord'!C24&gt;0,"x","")</f>
        <v/>
      </c>
      <c r="B115" s="65" t="str">
        <f t="shared" si="17"/>
        <v>1,2,4,5-tetraklorbensen</v>
      </c>
      <c r="C115" s="65" t="str">
        <f t="shared" si="17"/>
        <v/>
      </c>
      <c r="D115" s="334" t="e">
        <f t="shared" si="9"/>
        <v>#VALUE!</v>
      </c>
      <c r="E115" s="335" t="e">
        <f t="shared" si="18"/>
        <v>#VALUE!</v>
      </c>
      <c r="F115" s="335" t="e">
        <f t="shared" si="18"/>
        <v>#VALUE!</v>
      </c>
      <c r="G115" s="335" t="e">
        <f t="shared" si="18"/>
        <v>#VALUE!</v>
      </c>
      <c r="H115" s="335" t="e">
        <f t="shared" si="15"/>
        <v>#VALUE!</v>
      </c>
      <c r="I115" s="335" t="e">
        <f t="shared" si="18"/>
        <v>#VALUE!</v>
      </c>
      <c r="J115" s="335" t="str">
        <f t="shared" si="11"/>
        <v/>
      </c>
      <c r="K115" s="335" t="e">
        <f t="shared" si="18"/>
        <v>#VALUE!</v>
      </c>
      <c r="L115" s="334" t="e">
        <f t="shared" si="12"/>
        <v>#VALUE!</v>
      </c>
      <c r="M115" s="335" t="e">
        <f t="shared" si="19"/>
        <v>#VALUE!</v>
      </c>
      <c r="N115" s="335" t="e">
        <f t="shared" si="19"/>
        <v>#VALUE!</v>
      </c>
      <c r="O115" s="335" t="e">
        <f t="shared" si="19"/>
        <v>#VALUE!</v>
      </c>
      <c r="P115" s="335" t="e">
        <f t="shared" si="16"/>
        <v>#VALUE!</v>
      </c>
      <c r="Q115" s="335" t="e">
        <f t="shared" si="19"/>
        <v>#VALUE!</v>
      </c>
      <c r="R115" s="335" t="str">
        <f t="shared" si="14"/>
        <v/>
      </c>
      <c r="S115" s="335" t="e">
        <f t="shared" si="19"/>
        <v>#VALUE!</v>
      </c>
    </row>
    <row r="116" spans="1:19" x14ac:dyDescent="0.2">
      <c r="A116" s="64" t="str">
        <f>IF('1b. Kons. jord'!C25&gt;0,"x","")</f>
        <v/>
      </c>
      <c r="B116" s="65" t="str">
        <f t="shared" si="17"/>
        <v>Pentaklorbensen</v>
      </c>
      <c r="C116" s="65" t="str">
        <f t="shared" si="17"/>
        <v/>
      </c>
      <c r="D116" s="334" t="e">
        <f t="shared" si="9"/>
        <v>#VALUE!</v>
      </c>
      <c r="E116" s="335" t="e">
        <f t="shared" si="18"/>
        <v>#VALUE!</v>
      </c>
      <c r="F116" s="335" t="e">
        <f t="shared" si="18"/>
        <v>#VALUE!</v>
      </c>
      <c r="G116" s="335" t="e">
        <f t="shared" si="18"/>
        <v>#VALUE!</v>
      </c>
      <c r="H116" s="335" t="e">
        <f t="shared" si="15"/>
        <v>#VALUE!</v>
      </c>
      <c r="I116" s="335" t="e">
        <f t="shared" si="18"/>
        <v>#VALUE!</v>
      </c>
      <c r="J116" s="335" t="str">
        <f t="shared" si="11"/>
        <v/>
      </c>
      <c r="K116" s="335" t="e">
        <f t="shared" si="18"/>
        <v>#VALUE!</v>
      </c>
      <c r="L116" s="334" t="e">
        <f t="shared" si="12"/>
        <v>#VALUE!</v>
      </c>
      <c r="M116" s="335" t="e">
        <f t="shared" si="19"/>
        <v>#VALUE!</v>
      </c>
      <c r="N116" s="335" t="e">
        <f t="shared" si="19"/>
        <v>#VALUE!</v>
      </c>
      <c r="O116" s="335" t="e">
        <f t="shared" si="19"/>
        <v>#VALUE!</v>
      </c>
      <c r="P116" s="335" t="e">
        <f t="shared" si="16"/>
        <v>#VALUE!</v>
      </c>
      <c r="Q116" s="335" t="e">
        <f t="shared" si="19"/>
        <v>#VALUE!</v>
      </c>
      <c r="R116" s="335" t="str">
        <f t="shared" si="14"/>
        <v/>
      </c>
      <c r="S116" s="335" t="e">
        <f t="shared" si="19"/>
        <v>#VALUE!</v>
      </c>
    </row>
    <row r="117" spans="1:19" x14ac:dyDescent="0.2">
      <c r="A117" s="64" t="str">
        <f>IF('1b. Kons. jord'!C26&gt;0,"x","")</f>
        <v/>
      </c>
      <c r="B117" s="65" t="str">
        <f t="shared" si="17"/>
        <v>Heksaklorbensen</v>
      </c>
      <c r="C117" s="65">
        <f t="shared" si="17"/>
        <v>3.3000000000000003E-5</v>
      </c>
      <c r="D117" s="334" t="e">
        <f t="shared" si="9"/>
        <v>#VALUE!</v>
      </c>
      <c r="E117" s="335" t="e">
        <f t="shared" si="18"/>
        <v>#VALUE!</v>
      </c>
      <c r="F117" s="335" t="e">
        <f t="shared" si="18"/>
        <v>#VALUE!</v>
      </c>
      <c r="G117" s="335" t="e">
        <f t="shared" si="18"/>
        <v>#VALUE!</v>
      </c>
      <c r="H117" s="335" t="e">
        <f t="shared" si="15"/>
        <v>#VALUE!</v>
      </c>
      <c r="I117" s="335" t="e">
        <f t="shared" si="18"/>
        <v>#VALUE!</v>
      </c>
      <c r="J117" s="335" t="str">
        <f t="shared" si="11"/>
        <v/>
      </c>
      <c r="K117" s="335" t="e">
        <f t="shared" si="18"/>
        <v>#VALUE!</v>
      </c>
      <c r="L117" s="334" t="e">
        <f t="shared" si="12"/>
        <v>#VALUE!</v>
      </c>
      <c r="M117" s="335" t="e">
        <f t="shared" si="19"/>
        <v>#VALUE!</v>
      </c>
      <c r="N117" s="335" t="e">
        <f t="shared" si="19"/>
        <v>#VALUE!</v>
      </c>
      <c r="O117" s="335" t="e">
        <f t="shared" si="19"/>
        <v>#VALUE!</v>
      </c>
      <c r="P117" s="335" t="e">
        <f t="shared" si="16"/>
        <v>#VALUE!</v>
      </c>
      <c r="Q117" s="335" t="e">
        <f t="shared" si="19"/>
        <v>#VALUE!</v>
      </c>
      <c r="R117" s="335" t="str">
        <f t="shared" si="14"/>
        <v/>
      </c>
      <c r="S117" s="335" t="e">
        <f t="shared" si="19"/>
        <v>#VALUE!</v>
      </c>
    </row>
    <row r="118" spans="1:19" x14ac:dyDescent="0.2">
      <c r="A118" s="64" t="str">
        <f>IF('1b. Kons. jord'!C27&gt;0,"x","")</f>
        <v/>
      </c>
      <c r="B118" s="65" t="str">
        <f t="shared" si="17"/>
        <v>Diklormetan</v>
      </c>
      <c r="C118" s="65">
        <f t="shared" si="17"/>
        <v>1.2999999999999999E-3</v>
      </c>
      <c r="D118" s="334" t="e">
        <f t="shared" si="9"/>
        <v>#VALUE!</v>
      </c>
      <c r="E118" s="335" t="e">
        <f t="shared" si="18"/>
        <v>#VALUE!</v>
      </c>
      <c r="F118" s="335" t="e">
        <f t="shared" si="18"/>
        <v>#VALUE!</v>
      </c>
      <c r="G118" s="335" t="e">
        <f t="shared" si="18"/>
        <v>#VALUE!</v>
      </c>
      <c r="H118" s="335" t="e">
        <f t="shared" si="15"/>
        <v>#VALUE!</v>
      </c>
      <c r="I118" s="335" t="e">
        <f t="shared" si="18"/>
        <v>#VALUE!</v>
      </c>
      <c r="J118" s="335" t="str">
        <f t="shared" si="11"/>
        <v/>
      </c>
      <c r="K118" s="335" t="e">
        <f t="shared" si="18"/>
        <v>#VALUE!</v>
      </c>
      <c r="L118" s="334" t="e">
        <f t="shared" si="12"/>
        <v>#VALUE!</v>
      </c>
      <c r="M118" s="335" t="e">
        <f t="shared" si="19"/>
        <v>#VALUE!</v>
      </c>
      <c r="N118" s="335" t="e">
        <f t="shared" si="19"/>
        <v>#VALUE!</v>
      </c>
      <c r="O118" s="335" t="e">
        <f t="shared" si="19"/>
        <v>#VALUE!</v>
      </c>
      <c r="P118" s="335" t="e">
        <f t="shared" si="16"/>
        <v>#VALUE!</v>
      </c>
      <c r="Q118" s="335" t="e">
        <f t="shared" si="19"/>
        <v>#VALUE!</v>
      </c>
      <c r="R118" s="335" t="str">
        <f t="shared" si="14"/>
        <v/>
      </c>
      <c r="S118" s="335" t="e">
        <f t="shared" si="19"/>
        <v>#VALUE!</v>
      </c>
    </row>
    <row r="119" spans="1:19" x14ac:dyDescent="0.2">
      <c r="A119" s="64" t="str">
        <f>IF('1b. Kons. jord'!C28&gt;0,"x","")</f>
        <v/>
      </c>
      <c r="B119" s="65" t="str">
        <f t="shared" si="17"/>
        <v>Triklormetan</v>
      </c>
      <c r="C119" s="65">
        <f t="shared" si="17"/>
        <v>1.64E-4</v>
      </c>
      <c r="D119" s="334" t="e">
        <f t="shared" si="9"/>
        <v>#VALUE!</v>
      </c>
      <c r="E119" s="335" t="e">
        <f t="shared" si="18"/>
        <v>#VALUE!</v>
      </c>
      <c r="F119" s="335" t="e">
        <f t="shared" si="18"/>
        <v>#VALUE!</v>
      </c>
      <c r="G119" s="335" t="e">
        <f t="shared" si="18"/>
        <v>#VALUE!</v>
      </c>
      <c r="H119" s="335" t="e">
        <f t="shared" si="15"/>
        <v>#VALUE!</v>
      </c>
      <c r="I119" s="335" t="e">
        <f t="shared" si="18"/>
        <v>#VALUE!</v>
      </c>
      <c r="J119" s="335" t="str">
        <f t="shared" si="11"/>
        <v/>
      </c>
      <c r="K119" s="335" t="e">
        <f t="shared" si="18"/>
        <v>#VALUE!</v>
      </c>
      <c r="L119" s="334" t="e">
        <f t="shared" si="12"/>
        <v>#VALUE!</v>
      </c>
      <c r="M119" s="335" t="e">
        <f t="shared" si="19"/>
        <v>#VALUE!</v>
      </c>
      <c r="N119" s="335" t="e">
        <f t="shared" si="19"/>
        <v>#VALUE!</v>
      </c>
      <c r="O119" s="335" t="e">
        <f t="shared" si="19"/>
        <v>#VALUE!</v>
      </c>
      <c r="P119" s="335" t="e">
        <f t="shared" si="16"/>
        <v>#VALUE!</v>
      </c>
      <c r="Q119" s="335" t="e">
        <f t="shared" si="19"/>
        <v>#VALUE!</v>
      </c>
      <c r="R119" s="335" t="str">
        <f t="shared" si="14"/>
        <v/>
      </c>
      <c r="S119" s="335" t="e">
        <f t="shared" si="19"/>
        <v>#VALUE!</v>
      </c>
    </row>
    <row r="120" spans="1:19" x14ac:dyDescent="0.2">
      <c r="A120" s="64" t="str">
        <f>IF('1b. Kons. jord'!C29&gt;0,"x","")</f>
        <v/>
      </c>
      <c r="B120" s="65" t="str">
        <f t="shared" si="17"/>
        <v>Trikloreten</v>
      </c>
      <c r="C120" s="65" t="str">
        <f t="shared" si="17"/>
        <v/>
      </c>
      <c r="D120" s="334" t="e">
        <f t="shared" si="9"/>
        <v>#VALUE!</v>
      </c>
      <c r="E120" s="335" t="e">
        <f t="shared" si="18"/>
        <v>#VALUE!</v>
      </c>
      <c r="F120" s="335" t="e">
        <f t="shared" si="18"/>
        <v>#VALUE!</v>
      </c>
      <c r="G120" s="335" t="e">
        <f t="shared" si="18"/>
        <v>#VALUE!</v>
      </c>
      <c r="H120" s="335" t="e">
        <f t="shared" si="15"/>
        <v>#VALUE!</v>
      </c>
      <c r="I120" s="335" t="e">
        <f t="shared" si="18"/>
        <v>#VALUE!</v>
      </c>
      <c r="J120" s="335" t="str">
        <f t="shared" si="11"/>
        <v/>
      </c>
      <c r="K120" s="335" t="e">
        <f t="shared" si="18"/>
        <v>#VALUE!</v>
      </c>
      <c r="L120" s="334" t="e">
        <f t="shared" si="12"/>
        <v>#VALUE!</v>
      </c>
      <c r="M120" s="335" t="e">
        <f t="shared" si="19"/>
        <v>#VALUE!</v>
      </c>
      <c r="N120" s="335" t="e">
        <f t="shared" si="19"/>
        <v>#VALUE!</v>
      </c>
      <c r="O120" s="335" t="e">
        <f t="shared" si="19"/>
        <v>#VALUE!</v>
      </c>
      <c r="P120" s="335" t="e">
        <f t="shared" si="16"/>
        <v>#VALUE!</v>
      </c>
      <c r="Q120" s="335" t="e">
        <f t="shared" si="19"/>
        <v>#VALUE!</v>
      </c>
      <c r="R120" s="335" t="str">
        <f t="shared" si="14"/>
        <v/>
      </c>
      <c r="S120" s="335" t="e">
        <f t="shared" si="19"/>
        <v>#VALUE!</v>
      </c>
    </row>
    <row r="121" spans="1:19" x14ac:dyDescent="0.2">
      <c r="A121" s="64" t="str">
        <f>IF('1b. Kons. jord'!C30&gt;0,"x","")</f>
        <v/>
      </c>
      <c r="B121" s="65" t="str">
        <f t="shared" si="17"/>
        <v>Tetraklormetan</v>
      </c>
      <c r="C121" s="65" t="str">
        <f t="shared" si="17"/>
        <v/>
      </c>
      <c r="D121" s="334" t="e">
        <f t="shared" si="9"/>
        <v>#VALUE!</v>
      </c>
      <c r="E121" s="335" t="e">
        <f t="shared" si="18"/>
        <v>#VALUE!</v>
      </c>
      <c r="F121" s="335" t="e">
        <f t="shared" si="18"/>
        <v>#VALUE!</v>
      </c>
      <c r="G121" s="335" t="e">
        <f t="shared" si="18"/>
        <v>#VALUE!</v>
      </c>
      <c r="H121" s="335" t="e">
        <f t="shared" si="15"/>
        <v>#VALUE!</v>
      </c>
      <c r="I121" s="335" t="e">
        <f t="shared" si="18"/>
        <v>#VALUE!</v>
      </c>
      <c r="J121" s="335" t="str">
        <f t="shared" si="11"/>
        <v/>
      </c>
      <c r="K121" s="335" t="e">
        <f t="shared" si="18"/>
        <v>#VALUE!</v>
      </c>
      <c r="L121" s="334" t="e">
        <f t="shared" si="12"/>
        <v>#VALUE!</v>
      </c>
      <c r="M121" s="335" t="e">
        <f t="shared" si="19"/>
        <v>#VALUE!</v>
      </c>
      <c r="N121" s="335" t="e">
        <f t="shared" si="19"/>
        <v>#VALUE!</v>
      </c>
      <c r="O121" s="335" t="e">
        <f t="shared" si="19"/>
        <v>#VALUE!</v>
      </c>
      <c r="P121" s="335" t="e">
        <f t="shared" si="16"/>
        <v>#VALUE!</v>
      </c>
      <c r="Q121" s="335" t="e">
        <f t="shared" si="19"/>
        <v>#VALUE!</v>
      </c>
      <c r="R121" s="335" t="str">
        <f t="shared" si="14"/>
        <v/>
      </c>
      <c r="S121" s="335" t="e">
        <f t="shared" si="19"/>
        <v>#VALUE!</v>
      </c>
    </row>
    <row r="122" spans="1:19" x14ac:dyDescent="0.2">
      <c r="A122" s="64" t="str">
        <f>IF('1b. Kons. jord'!C31&gt;0,"x","")</f>
        <v/>
      </c>
      <c r="B122" s="65" t="str">
        <f t="shared" si="17"/>
        <v>Tetrakloreten</v>
      </c>
      <c r="C122" s="65">
        <f t="shared" si="17"/>
        <v>2.0000000000000001E-4</v>
      </c>
      <c r="D122" s="334" t="e">
        <f t="shared" si="9"/>
        <v>#VALUE!</v>
      </c>
      <c r="E122" s="335" t="e">
        <f t="shared" si="18"/>
        <v>#VALUE!</v>
      </c>
      <c r="F122" s="335" t="e">
        <f t="shared" si="18"/>
        <v>#VALUE!</v>
      </c>
      <c r="G122" s="335" t="e">
        <f t="shared" si="18"/>
        <v>#VALUE!</v>
      </c>
      <c r="H122" s="335" t="e">
        <f t="shared" si="15"/>
        <v>#VALUE!</v>
      </c>
      <c r="I122" s="335" t="e">
        <f t="shared" si="18"/>
        <v>#VALUE!</v>
      </c>
      <c r="J122" s="335" t="str">
        <f t="shared" si="11"/>
        <v/>
      </c>
      <c r="K122" s="335" t="e">
        <f t="shared" si="18"/>
        <v>#VALUE!</v>
      </c>
      <c r="L122" s="334" t="e">
        <f t="shared" si="12"/>
        <v>#VALUE!</v>
      </c>
      <c r="M122" s="335" t="e">
        <f t="shared" si="19"/>
        <v>#VALUE!</v>
      </c>
      <c r="N122" s="335" t="e">
        <f t="shared" si="19"/>
        <v>#VALUE!</v>
      </c>
      <c r="O122" s="335" t="e">
        <f t="shared" si="19"/>
        <v>#VALUE!</v>
      </c>
      <c r="P122" s="335" t="e">
        <f t="shared" si="16"/>
        <v>#VALUE!</v>
      </c>
      <c r="Q122" s="335" t="e">
        <f t="shared" si="19"/>
        <v>#VALUE!</v>
      </c>
      <c r="R122" s="335" t="str">
        <f t="shared" si="14"/>
        <v/>
      </c>
      <c r="S122" s="335" t="e">
        <f t="shared" si="19"/>
        <v>#VALUE!</v>
      </c>
    </row>
    <row r="123" spans="1:19" x14ac:dyDescent="0.2">
      <c r="A123" s="64" t="str">
        <f>IF('1b. Kons. jord'!C32&gt;0,"x","")</f>
        <v/>
      </c>
      <c r="B123" s="65" t="str">
        <f t="shared" si="17"/>
        <v>1,2-dikloretan</v>
      </c>
      <c r="C123" s="65">
        <f t="shared" si="17"/>
        <v>1.2E-4</v>
      </c>
      <c r="D123" s="334" t="e">
        <f t="shared" si="9"/>
        <v>#VALUE!</v>
      </c>
      <c r="E123" s="335" t="e">
        <f t="shared" si="18"/>
        <v>#VALUE!</v>
      </c>
      <c r="F123" s="335" t="e">
        <f t="shared" si="18"/>
        <v>#VALUE!</v>
      </c>
      <c r="G123" s="335" t="e">
        <f t="shared" si="18"/>
        <v>#VALUE!</v>
      </c>
      <c r="H123" s="335" t="e">
        <f t="shared" si="15"/>
        <v>#VALUE!</v>
      </c>
      <c r="I123" s="335" t="e">
        <f t="shared" si="18"/>
        <v>#VALUE!</v>
      </c>
      <c r="J123" s="335" t="str">
        <f t="shared" si="11"/>
        <v/>
      </c>
      <c r="K123" s="335" t="e">
        <f t="shared" si="18"/>
        <v>#VALUE!</v>
      </c>
      <c r="L123" s="334" t="e">
        <f t="shared" si="12"/>
        <v>#VALUE!</v>
      </c>
      <c r="M123" s="335" t="e">
        <f t="shared" si="19"/>
        <v>#VALUE!</v>
      </c>
      <c r="N123" s="335" t="e">
        <f t="shared" si="19"/>
        <v>#VALUE!</v>
      </c>
      <c r="O123" s="335" t="e">
        <f t="shared" si="19"/>
        <v>#VALUE!</v>
      </c>
      <c r="P123" s="335" t="e">
        <f t="shared" si="16"/>
        <v>#VALUE!</v>
      </c>
      <c r="Q123" s="335" t="e">
        <f t="shared" si="19"/>
        <v>#VALUE!</v>
      </c>
      <c r="R123" s="335" t="str">
        <f t="shared" si="14"/>
        <v/>
      </c>
      <c r="S123" s="335" t="e">
        <f t="shared" si="19"/>
        <v>#VALUE!</v>
      </c>
    </row>
    <row r="124" spans="1:19" x14ac:dyDescent="0.2">
      <c r="A124" s="64" t="str">
        <f>IF('1b. Kons. jord'!C33&gt;0,"x","")</f>
        <v/>
      </c>
      <c r="B124" s="65" t="str">
        <f t="shared" si="17"/>
        <v>1,2-dibrometan</v>
      </c>
      <c r="C124" s="65">
        <f t="shared" si="17"/>
        <v>3.4999999999999997E-5</v>
      </c>
      <c r="D124" s="334" t="e">
        <f t="shared" si="9"/>
        <v>#VALUE!</v>
      </c>
      <c r="E124" s="335" t="e">
        <f t="shared" si="18"/>
        <v>#VALUE!</v>
      </c>
      <c r="F124" s="335" t="e">
        <f t="shared" si="18"/>
        <v>#VALUE!</v>
      </c>
      <c r="G124" s="335" t="e">
        <f t="shared" si="18"/>
        <v>#VALUE!</v>
      </c>
      <c r="H124" s="335" t="e">
        <f t="shared" si="15"/>
        <v>#VALUE!</v>
      </c>
      <c r="I124" s="335" t="e">
        <f t="shared" si="18"/>
        <v>#VALUE!</v>
      </c>
      <c r="J124" s="335" t="str">
        <f t="shared" si="11"/>
        <v/>
      </c>
      <c r="K124" s="335" t="e">
        <f t="shared" si="18"/>
        <v>#VALUE!</v>
      </c>
      <c r="L124" s="334" t="e">
        <f t="shared" si="12"/>
        <v>#VALUE!</v>
      </c>
      <c r="M124" s="335" t="e">
        <f t="shared" si="19"/>
        <v>#VALUE!</v>
      </c>
      <c r="N124" s="335" t="e">
        <f t="shared" si="19"/>
        <v>#VALUE!</v>
      </c>
      <c r="O124" s="335" t="e">
        <f t="shared" si="19"/>
        <v>#VALUE!</v>
      </c>
      <c r="P124" s="335" t="e">
        <f t="shared" si="16"/>
        <v>#VALUE!</v>
      </c>
      <c r="Q124" s="335" t="e">
        <f t="shared" si="19"/>
        <v>#VALUE!</v>
      </c>
      <c r="R124" s="335" t="str">
        <f t="shared" si="14"/>
        <v/>
      </c>
      <c r="S124" s="335" t="e">
        <f t="shared" si="19"/>
        <v>#VALUE!</v>
      </c>
    </row>
    <row r="125" spans="1:19" x14ac:dyDescent="0.2">
      <c r="A125" s="64" t="str">
        <f>IF('1b. Kons. jord'!C34&gt;0,"x","")</f>
        <v/>
      </c>
      <c r="B125" s="65" t="str">
        <f t="shared" si="17"/>
        <v>1,1,1-trikloretan</v>
      </c>
      <c r="C125" s="65" t="str">
        <f t="shared" si="17"/>
        <v/>
      </c>
      <c r="D125" s="334" t="e">
        <f t="shared" si="9"/>
        <v>#VALUE!</v>
      </c>
      <c r="E125" s="335" t="e">
        <f t="shared" si="18"/>
        <v>#VALUE!</v>
      </c>
      <c r="F125" s="335" t="e">
        <f t="shared" si="18"/>
        <v>#VALUE!</v>
      </c>
      <c r="G125" s="335" t="e">
        <f t="shared" si="18"/>
        <v>#VALUE!</v>
      </c>
      <c r="H125" s="335" t="e">
        <f t="shared" si="15"/>
        <v>#VALUE!</v>
      </c>
      <c r="I125" s="335" t="e">
        <f t="shared" si="18"/>
        <v>#VALUE!</v>
      </c>
      <c r="J125" s="335" t="str">
        <f t="shared" si="11"/>
        <v/>
      </c>
      <c r="K125" s="335" t="e">
        <f t="shared" si="18"/>
        <v>#VALUE!</v>
      </c>
      <c r="L125" s="334" t="e">
        <f t="shared" si="12"/>
        <v>#VALUE!</v>
      </c>
      <c r="M125" s="335" t="e">
        <f t="shared" si="19"/>
        <v>#VALUE!</v>
      </c>
      <c r="N125" s="335" t="e">
        <f t="shared" si="19"/>
        <v>#VALUE!</v>
      </c>
      <c r="O125" s="335" t="e">
        <f t="shared" si="19"/>
        <v>#VALUE!</v>
      </c>
      <c r="P125" s="335" t="e">
        <f t="shared" si="16"/>
        <v>#VALUE!</v>
      </c>
      <c r="Q125" s="335" t="e">
        <f t="shared" si="19"/>
        <v>#VALUE!</v>
      </c>
      <c r="R125" s="335" t="str">
        <f t="shared" si="14"/>
        <v/>
      </c>
      <c r="S125" s="335" t="e">
        <f t="shared" si="19"/>
        <v>#VALUE!</v>
      </c>
    </row>
    <row r="126" spans="1:19" x14ac:dyDescent="0.2">
      <c r="A126" s="64" t="str">
        <f>IF('1b. Kons. jord'!C35&gt;0,"x","")</f>
        <v/>
      </c>
      <c r="B126" s="65" t="str">
        <f t="shared" si="17"/>
        <v>1,1,2-trikloretan</v>
      </c>
      <c r="C126" s="65" t="str">
        <f t="shared" si="17"/>
        <v/>
      </c>
      <c r="D126" s="334" t="e">
        <f t="shared" si="9"/>
        <v>#VALUE!</v>
      </c>
      <c r="E126" s="335" t="e">
        <f t="shared" si="18"/>
        <v>#VALUE!</v>
      </c>
      <c r="F126" s="335" t="e">
        <f t="shared" si="18"/>
        <v>#VALUE!</v>
      </c>
      <c r="G126" s="335" t="e">
        <f t="shared" si="18"/>
        <v>#VALUE!</v>
      </c>
      <c r="H126" s="335" t="e">
        <f t="shared" si="15"/>
        <v>#VALUE!</v>
      </c>
      <c r="I126" s="335" t="e">
        <f t="shared" si="18"/>
        <v>#VALUE!</v>
      </c>
      <c r="J126" s="335" t="str">
        <f t="shared" si="11"/>
        <v/>
      </c>
      <c r="K126" s="335" t="e">
        <f t="shared" si="18"/>
        <v>#VALUE!</v>
      </c>
      <c r="L126" s="334" t="e">
        <f t="shared" si="12"/>
        <v>#VALUE!</v>
      </c>
      <c r="M126" s="335" t="e">
        <f t="shared" si="19"/>
        <v>#VALUE!</v>
      </c>
      <c r="N126" s="335" t="e">
        <f t="shared" si="19"/>
        <v>#VALUE!</v>
      </c>
      <c r="O126" s="335" t="e">
        <f t="shared" si="19"/>
        <v>#VALUE!</v>
      </c>
      <c r="P126" s="335" t="e">
        <f t="shared" si="16"/>
        <v>#VALUE!</v>
      </c>
      <c r="Q126" s="335" t="e">
        <f t="shared" si="19"/>
        <v>#VALUE!</v>
      </c>
      <c r="R126" s="335" t="str">
        <f t="shared" si="14"/>
        <v/>
      </c>
      <c r="S126" s="335" t="e">
        <f t="shared" si="19"/>
        <v>#VALUE!</v>
      </c>
    </row>
    <row r="127" spans="1:19" x14ac:dyDescent="0.2">
      <c r="A127" s="64" t="str">
        <f>IF('1b. Kons. jord'!C36&gt;0,"x","")</f>
        <v/>
      </c>
      <c r="B127" s="65" t="str">
        <f t="shared" si="17"/>
        <v>Fenol</v>
      </c>
      <c r="C127" s="65" t="str">
        <f t="shared" si="17"/>
        <v/>
      </c>
      <c r="D127" s="334" t="e">
        <f t="shared" si="9"/>
        <v>#VALUE!</v>
      </c>
      <c r="E127" s="335" t="e">
        <f t="shared" si="18"/>
        <v>#VALUE!</v>
      </c>
      <c r="F127" s="335" t="e">
        <f t="shared" si="18"/>
        <v>#VALUE!</v>
      </c>
      <c r="G127" s="335" t="e">
        <f t="shared" si="18"/>
        <v>#VALUE!</v>
      </c>
      <c r="H127" s="335" t="e">
        <f t="shared" si="15"/>
        <v>#VALUE!</v>
      </c>
      <c r="I127" s="335" t="e">
        <f t="shared" si="18"/>
        <v>#VALUE!</v>
      </c>
      <c r="J127" s="335" t="str">
        <f t="shared" si="11"/>
        <v/>
      </c>
      <c r="K127" s="335" t="e">
        <f t="shared" si="18"/>
        <v>#VALUE!</v>
      </c>
      <c r="L127" s="334" t="e">
        <f t="shared" si="12"/>
        <v>#VALUE!</v>
      </c>
      <c r="M127" s="335" t="e">
        <f t="shared" si="19"/>
        <v>#VALUE!</v>
      </c>
      <c r="N127" s="335" t="e">
        <f t="shared" si="19"/>
        <v>#VALUE!</v>
      </c>
      <c r="O127" s="335" t="e">
        <f t="shared" si="19"/>
        <v>#VALUE!</v>
      </c>
      <c r="P127" s="335" t="e">
        <f t="shared" si="16"/>
        <v>#VALUE!</v>
      </c>
      <c r="Q127" s="335" t="e">
        <f t="shared" si="19"/>
        <v>#VALUE!</v>
      </c>
      <c r="R127" s="335" t="str">
        <f t="shared" si="14"/>
        <v/>
      </c>
      <c r="S127" s="335" t="e">
        <f t="shared" si="19"/>
        <v>#VALUE!</v>
      </c>
    </row>
    <row r="128" spans="1:19" x14ac:dyDescent="0.2">
      <c r="A128" s="64" t="str">
        <f>IF('1b. Kons. jord'!C37&gt;0,"x","")</f>
        <v/>
      </c>
      <c r="B128" s="65" t="str">
        <f t="shared" ref="B128:C143" si="20">B37</f>
        <v>Sum mono,di,tri,tetra</v>
      </c>
      <c r="C128" s="65" t="str">
        <f t="shared" si="20"/>
        <v/>
      </c>
      <c r="D128" s="334" t="e">
        <f t="shared" si="9"/>
        <v>#VALUE!</v>
      </c>
      <c r="E128" s="335" t="e">
        <f t="shared" ref="E128:K143" si="21">E37/$D37</f>
        <v>#VALUE!</v>
      </c>
      <c r="F128" s="335" t="e">
        <f t="shared" si="21"/>
        <v>#VALUE!</v>
      </c>
      <c r="G128" s="335" t="e">
        <f t="shared" si="21"/>
        <v>#VALUE!</v>
      </c>
      <c r="H128" s="335" t="e">
        <f t="shared" si="15"/>
        <v>#VALUE!</v>
      </c>
      <c r="I128" s="335" t="e">
        <f t="shared" si="21"/>
        <v>#VALUE!</v>
      </c>
      <c r="J128" s="335" t="str">
        <f t="shared" si="11"/>
        <v/>
      </c>
      <c r="K128" s="335" t="e">
        <f t="shared" si="21"/>
        <v>#VALUE!</v>
      </c>
      <c r="L128" s="334" t="e">
        <f t="shared" si="12"/>
        <v>#VALUE!</v>
      </c>
      <c r="M128" s="335" t="e">
        <f t="shared" ref="M128:S143" si="22">M37/$L37</f>
        <v>#VALUE!</v>
      </c>
      <c r="N128" s="335" t="e">
        <f t="shared" si="22"/>
        <v>#VALUE!</v>
      </c>
      <c r="O128" s="335" t="e">
        <f t="shared" si="22"/>
        <v>#VALUE!</v>
      </c>
      <c r="P128" s="335" t="e">
        <f t="shared" si="16"/>
        <v>#VALUE!</v>
      </c>
      <c r="Q128" s="335" t="e">
        <f t="shared" si="22"/>
        <v>#VALUE!</v>
      </c>
      <c r="R128" s="335" t="str">
        <f t="shared" si="14"/>
        <v/>
      </c>
      <c r="S128" s="335" t="e">
        <f t="shared" si="22"/>
        <v>#VALUE!</v>
      </c>
    </row>
    <row r="129" spans="1:19" x14ac:dyDescent="0.2">
      <c r="A129" s="64" t="str">
        <f>IF('1b. Kons. jord'!C38&gt;0,"x","")</f>
        <v/>
      </c>
      <c r="B129" s="65" t="str">
        <f t="shared" si="20"/>
        <v>Pentaklorfenol</v>
      </c>
      <c r="C129" s="65">
        <f t="shared" si="20"/>
        <v>8.2999999999999998E-5</v>
      </c>
      <c r="D129" s="334" t="e">
        <f t="shared" si="9"/>
        <v>#VALUE!</v>
      </c>
      <c r="E129" s="335" t="e">
        <f t="shared" si="21"/>
        <v>#VALUE!</v>
      </c>
      <c r="F129" s="335" t="e">
        <f t="shared" si="21"/>
        <v>#VALUE!</v>
      </c>
      <c r="G129" s="335" t="e">
        <f t="shared" si="21"/>
        <v>#VALUE!</v>
      </c>
      <c r="H129" s="335" t="e">
        <f t="shared" si="15"/>
        <v>#VALUE!</v>
      </c>
      <c r="I129" s="335" t="e">
        <f t="shared" si="21"/>
        <v>#VALUE!</v>
      </c>
      <c r="J129" s="335" t="str">
        <f t="shared" si="11"/>
        <v/>
      </c>
      <c r="K129" s="335" t="e">
        <f t="shared" si="21"/>
        <v>#VALUE!</v>
      </c>
      <c r="L129" s="334" t="e">
        <f t="shared" si="12"/>
        <v>#VALUE!</v>
      </c>
      <c r="M129" s="335" t="e">
        <f t="shared" si="22"/>
        <v>#VALUE!</v>
      </c>
      <c r="N129" s="335" t="e">
        <f t="shared" si="22"/>
        <v>#VALUE!</v>
      </c>
      <c r="O129" s="335" t="e">
        <f t="shared" si="22"/>
        <v>#VALUE!</v>
      </c>
      <c r="P129" s="335" t="e">
        <f t="shared" si="16"/>
        <v>#VALUE!</v>
      </c>
      <c r="Q129" s="335" t="e">
        <f t="shared" si="22"/>
        <v>#VALUE!</v>
      </c>
      <c r="R129" s="335" t="str">
        <f t="shared" si="14"/>
        <v/>
      </c>
      <c r="S129" s="335" t="e">
        <f t="shared" si="22"/>
        <v>#VALUE!</v>
      </c>
    </row>
    <row r="130" spans="1:19" x14ac:dyDescent="0.2">
      <c r="A130" s="64" t="str">
        <f>IF('1b. Kons. jord'!C39&gt;0,"x","")</f>
        <v/>
      </c>
      <c r="B130" s="65" t="str">
        <f t="shared" si="20"/>
        <v>PAH totalt</v>
      </c>
      <c r="C130" s="65" t="str">
        <f t="shared" si="20"/>
        <v/>
      </c>
      <c r="D130" s="334" t="e">
        <f t="shared" si="9"/>
        <v>#VALUE!</v>
      </c>
      <c r="E130" s="335" t="e">
        <f t="shared" si="21"/>
        <v>#VALUE!</v>
      </c>
      <c r="F130" s="335" t="e">
        <f t="shared" si="21"/>
        <v>#VALUE!</v>
      </c>
      <c r="G130" s="335" t="e">
        <f t="shared" si="21"/>
        <v>#VALUE!</v>
      </c>
      <c r="H130" s="335" t="e">
        <f t="shared" si="15"/>
        <v>#VALUE!</v>
      </c>
      <c r="I130" s="335" t="e">
        <f t="shared" si="21"/>
        <v>#VALUE!</v>
      </c>
      <c r="J130" s="335" t="str">
        <f t="shared" si="11"/>
        <v/>
      </c>
      <c r="K130" s="335" t="e">
        <f t="shared" si="21"/>
        <v>#VALUE!</v>
      </c>
      <c r="L130" s="334" t="e">
        <f t="shared" si="12"/>
        <v>#VALUE!</v>
      </c>
      <c r="M130" s="335" t="e">
        <f t="shared" si="22"/>
        <v>#VALUE!</v>
      </c>
      <c r="N130" s="335" t="e">
        <f t="shared" si="22"/>
        <v>#VALUE!</v>
      </c>
      <c r="O130" s="335" t="e">
        <f t="shared" si="22"/>
        <v>#VALUE!</v>
      </c>
      <c r="P130" s="335" t="e">
        <f t="shared" si="16"/>
        <v>#VALUE!</v>
      </c>
      <c r="Q130" s="335" t="e">
        <f t="shared" si="22"/>
        <v>#VALUE!</v>
      </c>
      <c r="R130" s="335" t="str">
        <f t="shared" si="14"/>
        <v/>
      </c>
      <c r="S130" s="335" t="e">
        <f t="shared" si="22"/>
        <v>#VALUE!</v>
      </c>
    </row>
    <row r="131" spans="1:19" x14ac:dyDescent="0.2">
      <c r="A131" s="64" t="str">
        <f>IF('1b. Kons. jord'!C40&gt;0,"x","")</f>
        <v/>
      </c>
      <c r="B131" s="65" t="str">
        <f t="shared" si="20"/>
        <v>Naftalen</v>
      </c>
      <c r="C131" s="65" t="str">
        <f t="shared" si="20"/>
        <v/>
      </c>
      <c r="D131" s="334" t="e">
        <f t="shared" si="9"/>
        <v>#VALUE!</v>
      </c>
      <c r="E131" s="335" t="e">
        <f t="shared" si="21"/>
        <v>#VALUE!</v>
      </c>
      <c r="F131" s="335" t="e">
        <f t="shared" si="21"/>
        <v>#VALUE!</v>
      </c>
      <c r="G131" s="335" t="e">
        <f t="shared" si="21"/>
        <v>#VALUE!</v>
      </c>
      <c r="H131" s="335" t="e">
        <f t="shared" si="15"/>
        <v>#VALUE!</v>
      </c>
      <c r="I131" s="335" t="e">
        <f t="shared" si="21"/>
        <v>#VALUE!</v>
      </c>
      <c r="J131" s="335" t="str">
        <f t="shared" si="11"/>
        <v/>
      </c>
      <c r="K131" s="335" t="e">
        <f t="shared" si="21"/>
        <v>#VALUE!</v>
      </c>
      <c r="L131" s="334" t="e">
        <f t="shared" si="12"/>
        <v>#VALUE!</v>
      </c>
      <c r="M131" s="335" t="e">
        <f t="shared" si="22"/>
        <v>#VALUE!</v>
      </c>
      <c r="N131" s="335" t="e">
        <f t="shared" si="22"/>
        <v>#VALUE!</v>
      </c>
      <c r="O131" s="335" t="e">
        <f t="shared" si="22"/>
        <v>#VALUE!</v>
      </c>
      <c r="P131" s="335" t="e">
        <f t="shared" si="16"/>
        <v>#VALUE!</v>
      </c>
      <c r="Q131" s="335" t="e">
        <f t="shared" si="22"/>
        <v>#VALUE!</v>
      </c>
      <c r="R131" s="335" t="str">
        <f t="shared" si="14"/>
        <v/>
      </c>
      <c r="S131" s="335" t="e">
        <f t="shared" si="22"/>
        <v>#VALUE!</v>
      </c>
    </row>
    <row r="132" spans="1:19" x14ac:dyDescent="0.2">
      <c r="A132" s="64" t="str">
        <f>IF('1b. Kons. jord'!C41&gt;0,"x","")</f>
        <v/>
      </c>
      <c r="B132" s="65" t="str">
        <f t="shared" si="20"/>
        <v>Acenaftalen</v>
      </c>
      <c r="C132" s="65" t="str">
        <f t="shared" si="20"/>
        <v/>
      </c>
      <c r="D132" s="334" t="e">
        <f t="shared" si="9"/>
        <v>#VALUE!</v>
      </c>
      <c r="E132" s="335" t="e">
        <f t="shared" si="21"/>
        <v>#VALUE!</v>
      </c>
      <c r="F132" s="335" t="e">
        <f t="shared" si="21"/>
        <v>#VALUE!</v>
      </c>
      <c r="G132" s="335" t="e">
        <f t="shared" si="21"/>
        <v>#VALUE!</v>
      </c>
      <c r="H132" s="335" t="e">
        <f t="shared" si="15"/>
        <v>#VALUE!</v>
      </c>
      <c r="I132" s="335" t="e">
        <f t="shared" si="21"/>
        <v>#VALUE!</v>
      </c>
      <c r="J132" s="335" t="str">
        <f t="shared" si="11"/>
        <v/>
      </c>
      <c r="K132" s="335" t="e">
        <f t="shared" si="21"/>
        <v>#VALUE!</v>
      </c>
      <c r="L132" s="334" t="e">
        <f t="shared" si="12"/>
        <v>#VALUE!</v>
      </c>
      <c r="M132" s="335" t="e">
        <f t="shared" si="22"/>
        <v>#VALUE!</v>
      </c>
      <c r="N132" s="335" t="e">
        <f t="shared" si="22"/>
        <v>#VALUE!</v>
      </c>
      <c r="O132" s="335" t="e">
        <f t="shared" si="22"/>
        <v>#VALUE!</v>
      </c>
      <c r="P132" s="335" t="e">
        <f t="shared" si="16"/>
        <v>#VALUE!</v>
      </c>
      <c r="Q132" s="335" t="e">
        <f t="shared" si="22"/>
        <v>#VALUE!</v>
      </c>
      <c r="R132" s="335" t="str">
        <f t="shared" si="14"/>
        <v/>
      </c>
      <c r="S132" s="335" t="e">
        <f t="shared" si="22"/>
        <v>#VALUE!</v>
      </c>
    </row>
    <row r="133" spans="1:19" x14ac:dyDescent="0.2">
      <c r="A133" s="64" t="str">
        <f>IF('1b. Kons. jord'!C42&gt;0,"x","")</f>
        <v/>
      </c>
      <c r="B133" s="65" t="str">
        <f t="shared" si="20"/>
        <v>Acenaften</v>
      </c>
      <c r="C133" s="65" t="str">
        <f t="shared" si="20"/>
        <v/>
      </c>
      <c r="D133" s="334" t="e">
        <f t="shared" si="9"/>
        <v>#VALUE!</v>
      </c>
      <c r="E133" s="335" t="e">
        <f t="shared" si="21"/>
        <v>#VALUE!</v>
      </c>
      <c r="F133" s="335" t="e">
        <f t="shared" si="21"/>
        <v>#VALUE!</v>
      </c>
      <c r="G133" s="335" t="e">
        <f t="shared" si="21"/>
        <v>#VALUE!</v>
      </c>
      <c r="H133" s="335" t="e">
        <f t="shared" si="15"/>
        <v>#VALUE!</v>
      </c>
      <c r="I133" s="335" t="e">
        <f t="shared" si="21"/>
        <v>#VALUE!</v>
      </c>
      <c r="J133" s="335" t="str">
        <f t="shared" si="11"/>
        <v/>
      </c>
      <c r="K133" s="335" t="e">
        <f t="shared" si="21"/>
        <v>#VALUE!</v>
      </c>
      <c r="L133" s="334" t="e">
        <f t="shared" si="12"/>
        <v>#VALUE!</v>
      </c>
      <c r="M133" s="335" t="e">
        <f t="shared" si="22"/>
        <v>#VALUE!</v>
      </c>
      <c r="N133" s="335" t="e">
        <f t="shared" si="22"/>
        <v>#VALUE!</v>
      </c>
      <c r="O133" s="335" t="e">
        <f t="shared" si="22"/>
        <v>#VALUE!</v>
      </c>
      <c r="P133" s="335" t="e">
        <f t="shared" si="16"/>
        <v>#VALUE!</v>
      </c>
      <c r="Q133" s="335" t="e">
        <f t="shared" si="22"/>
        <v>#VALUE!</v>
      </c>
      <c r="R133" s="335" t="str">
        <f t="shared" si="14"/>
        <v/>
      </c>
      <c r="S133" s="335" t="e">
        <f t="shared" si="22"/>
        <v>#VALUE!</v>
      </c>
    </row>
    <row r="134" spans="1:19" x14ac:dyDescent="0.2">
      <c r="A134" s="64" t="str">
        <f>IF('1b. Kons. jord'!C43&gt;0,"x","")</f>
        <v/>
      </c>
      <c r="B134" s="65" t="str">
        <f t="shared" si="20"/>
        <v>Fenantren</v>
      </c>
      <c r="C134" s="65" t="str">
        <f t="shared" si="20"/>
        <v/>
      </c>
      <c r="D134" s="334" t="e">
        <f t="shared" si="9"/>
        <v>#VALUE!</v>
      </c>
      <c r="E134" s="335" t="e">
        <f t="shared" si="21"/>
        <v>#VALUE!</v>
      </c>
      <c r="F134" s="335" t="e">
        <f t="shared" si="21"/>
        <v>#VALUE!</v>
      </c>
      <c r="G134" s="335" t="e">
        <f t="shared" si="21"/>
        <v>#VALUE!</v>
      </c>
      <c r="H134" s="335" t="e">
        <f t="shared" si="15"/>
        <v>#VALUE!</v>
      </c>
      <c r="I134" s="335" t="e">
        <f t="shared" si="21"/>
        <v>#VALUE!</v>
      </c>
      <c r="J134" s="335" t="str">
        <f t="shared" si="11"/>
        <v/>
      </c>
      <c r="K134" s="335" t="e">
        <f t="shared" si="21"/>
        <v>#VALUE!</v>
      </c>
      <c r="L134" s="334" t="e">
        <f t="shared" si="12"/>
        <v>#VALUE!</v>
      </c>
      <c r="M134" s="335" t="e">
        <f t="shared" si="22"/>
        <v>#VALUE!</v>
      </c>
      <c r="N134" s="335" t="e">
        <f t="shared" si="22"/>
        <v>#VALUE!</v>
      </c>
      <c r="O134" s="335" t="e">
        <f t="shared" si="22"/>
        <v>#VALUE!</v>
      </c>
      <c r="P134" s="335" t="e">
        <f t="shared" si="16"/>
        <v>#VALUE!</v>
      </c>
      <c r="Q134" s="335" t="e">
        <f t="shared" si="22"/>
        <v>#VALUE!</v>
      </c>
      <c r="R134" s="335" t="str">
        <f t="shared" si="14"/>
        <v/>
      </c>
      <c r="S134" s="335" t="e">
        <f t="shared" si="22"/>
        <v>#VALUE!</v>
      </c>
    </row>
    <row r="135" spans="1:19" x14ac:dyDescent="0.2">
      <c r="A135" s="64" t="str">
        <f>IF('1b. Kons. jord'!C44&gt;0,"x","")</f>
        <v/>
      </c>
      <c r="B135" s="65" t="str">
        <f t="shared" si="20"/>
        <v>Antracen</v>
      </c>
      <c r="C135" s="65" t="str">
        <f t="shared" si="20"/>
        <v/>
      </c>
      <c r="D135" s="334" t="e">
        <f t="shared" si="9"/>
        <v>#VALUE!</v>
      </c>
      <c r="E135" s="335" t="e">
        <f t="shared" si="21"/>
        <v>#VALUE!</v>
      </c>
      <c r="F135" s="335" t="e">
        <f t="shared" si="21"/>
        <v>#VALUE!</v>
      </c>
      <c r="G135" s="335" t="e">
        <f t="shared" si="21"/>
        <v>#VALUE!</v>
      </c>
      <c r="H135" s="335" t="e">
        <f t="shared" si="15"/>
        <v>#VALUE!</v>
      </c>
      <c r="I135" s="335" t="e">
        <f t="shared" si="21"/>
        <v>#VALUE!</v>
      </c>
      <c r="J135" s="335" t="str">
        <f t="shared" si="11"/>
        <v/>
      </c>
      <c r="K135" s="335" t="e">
        <f t="shared" si="21"/>
        <v>#VALUE!</v>
      </c>
      <c r="L135" s="334" t="e">
        <f t="shared" si="12"/>
        <v>#VALUE!</v>
      </c>
      <c r="M135" s="335" t="e">
        <f t="shared" si="22"/>
        <v>#VALUE!</v>
      </c>
      <c r="N135" s="335" t="e">
        <f t="shared" si="22"/>
        <v>#VALUE!</v>
      </c>
      <c r="O135" s="335" t="e">
        <f t="shared" si="22"/>
        <v>#VALUE!</v>
      </c>
      <c r="P135" s="335" t="e">
        <f t="shared" si="16"/>
        <v>#VALUE!</v>
      </c>
      <c r="Q135" s="335" t="e">
        <f t="shared" si="22"/>
        <v>#VALUE!</v>
      </c>
      <c r="R135" s="335" t="str">
        <f t="shared" si="14"/>
        <v/>
      </c>
      <c r="S135" s="335" t="e">
        <f t="shared" si="22"/>
        <v>#VALUE!</v>
      </c>
    </row>
    <row r="136" spans="1:19" x14ac:dyDescent="0.2">
      <c r="A136" s="64" t="str">
        <f>IF('1b. Kons. jord'!C45&gt;0,"x","")</f>
        <v/>
      </c>
      <c r="B136" s="65" t="str">
        <f t="shared" si="20"/>
        <v>Fluoren</v>
      </c>
      <c r="C136" s="65" t="str">
        <f t="shared" si="20"/>
        <v/>
      </c>
      <c r="D136" s="334" t="e">
        <f t="shared" si="9"/>
        <v>#VALUE!</v>
      </c>
      <c r="E136" s="335" t="e">
        <f t="shared" si="21"/>
        <v>#VALUE!</v>
      </c>
      <c r="F136" s="335" t="e">
        <f t="shared" si="21"/>
        <v>#VALUE!</v>
      </c>
      <c r="G136" s="335" t="e">
        <f t="shared" si="21"/>
        <v>#VALUE!</v>
      </c>
      <c r="H136" s="335" t="e">
        <f t="shared" si="15"/>
        <v>#VALUE!</v>
      </c>
      <c r="I136" s="335" t="e">
        <f t="shared" si="21"/>
        <v>#VALUE!</v>
      </c>
      <c r="J136" s="335" t="str">
        <f t="shared" si="11"/>
        <v/>
      </c>
      <c r="K136" s="335" t="e">
        <f t="shared" si="21"/>
        <v>#VALUE!</v>
      </c>
      <c r="L136" s="334" t="e">
        <f t="shared" si="12"/>
        <v>#VALUE!</v>
      </c>
      <c r="M136" s="335" t="e">
        <f t="shared" si="22"/>
        <v>#VALUE!</v>
      </c>
      <c r="N136" s="335" t="e">
        <f t="shared" si="22"/>
        <v>#VALUE!</v>
      </c>
      <c r="O136" s="335" t="e">
        <f t="shared" si="22"/>
        <v>#VALUE!</v>
      </c>
      <c r="P136" s="335" t="e">
        <f t="shared" si="16"/>
        <v>#VALUE!</v>
      </c>
      <c r="Q136" s="335" t="e">
        <f t="shared" si="22"/>
        <v>#VALUE!</v>
      </c>
      <c r="R136" s="335" t="str">
        <f t="shared" si="14"/>
        <v/>
      </c>
      <c r="S136" s="335" t="e">
        <f t="shared" si="22"/>
        <v>#VALUE!</v>
      </c>
    </row>
    <row r="137" spans="1:19" x14ac:dyDescent="0.2">
      <c r="A137" s="64" t="str">
        <f>IF('1b. Kons. jord'!C46&gt;0,"x","")</f>
        <v/>
      </c>
      <c r="B137" s="65" t="str">
        <f t="shared" si="20"/>
        <v>Fluoranten</v>
      </c>
      <c r="C137" s="65" t="str">
        <f t="shared" si="20"/>
        <v/>
      </c>
      <c r="D137" s="334" t="e">
        <f t="shared" si="9"/>
        <v>#VALUE!</v>
      </c>
      <c r="E137" s="335" t="e">
        <f t="shared" si="21"/>
        <v>#VALUE!</v>
      </c>
      <c r="F137" s="335" t="e">
        <f t="shared" si="21"/>
        <v>#VALUE!</v>
      </c>
      <c r="G137" s="335" t="e">
        <f t="shared" si="21"/>
        <v>#VALUE!</v>
      </c>
      <c r="H137" s="335" t="e">
        <f t="shared" si="15"/>
        <v>#VALUE!</v>
      </c>
      <c r="I137" s="335" t="e">
        <f t="shared" si="21"/>
        <v>#VALUE!</v>
      </c>
      <c r="J137" s="335" t="str">
        <f t="shared" si="11"/>
        <v/>
      </c>
      <c r="K137" s="335" t="e">
        <f t="shared" si="21"/>
        <v>#VALUE!</v>
      </c>
      <c r="L137" s="334" t="e">
        <f t="shared" si="12"/>
        <v>#VALUE!</v>
      </c>
      <c r="M137" s="335" t="e">
        <f t="shared" si="22"/>
        <v>#VALUE!</v>
      </c>
      <c r="N137" s="335" t="e">
        <f t="shared" si="22"/>
        <v>#VALUE!</v>
      </c>
      <c r="O137" s="335" t="e">
        <f t="shared" si="22"/>
        <v>#VALUE!</v>
      </c>
      <c r="P137" s="335" t="e">
        <f t="shared" si="16"/>
        <v>#VALUE!</v>
      </c>
      <c r="Q137" s="335" t="e">
        <f t="shared" si="22"/>
        <v>#VALUE!</v>
      </c>
      <c r="R137" s="335" t="str">
        <f t="shared" si="14"/>
        <v/>
      </c>
      <c r="S137" s="335" t="e">
        <f t="shared" si="22"/>
        <v>#VALUE!</v>
      </c>
    </row>
    <row r="138" spans="1:19" x14ac:dyDescent="0.2">
      <c r="A138" s="64" t="str">
        <f>IF('1b. Kons. jord'!C47&gt;0,"x","")</f>
        <v/>
      </c>
      <c r="B138" s="65" t="str">
        <f t="shared" si="20"/>
        <v>Pyrene</v>
      </c>
      <c r="C138" s="65" t="str">
        <f t="shared" si="20"/>
        <v/>
      </c>
      <c r="D138" s="334" t="e">
        <f t="shared" si="9"/>
        <v>#VALUE!</v>
      </c>
      <c r="E138" s="335" t="e">
        <f t="shared" si="21"/>
        <v>#VALUE!</v>
      </c>
      <c r="F138" s="335" t="e">
        <f t="shared" si="21"/>
        <v>#VALUE!</v>
      </c>
      <c r="G138" s="335" t="e">
        <f t="shared" si="21"/>
        <v>#VALUE!</v>
      </c>
      <c r="H138" s="335" t="e">
        <f t="shared" si="15"/>
        <v>#VALUE!</v>
      </c>
      <c r="I138" s="335" t="e">
        <f t="shared" si="21"/>
        <v>#VALUE!</v>
      </c>
      <c r="J138" s="335" t="str">
        <f t="shared" si="11"/>
        <v/>
      </c>
      <c r="K138" s="335" t="e">
        <f t="shared" si="21"/>
        <v>#VALUE!</v>
      </c>
      <c r="L138" s="334" t="e">
        <f t="shared" si="12"/>
        <v>#VALUE!</v>
      </c>
      <c r="M138" s="335" t="e">
        <f t="shared" si="22"/>
        <v>#VALUE!</v>
      </c>
      <c r="N138" s="335" t="e">
        <f t="shared" si="22"/>
        <v>#VALUE!</v>
      </c>
      <c r="O138" s="335" t="e">
        <f t="shared" si="22"/>
        <v>#VALUE!</v>
      </c>
      <c r="P138" s="335" t="e">
        <f t="shared" si="16"/>
        <v>#VALUE!</v>
      </c>
      <c r="Q138" s="335" t="e">
        <f t="shared" si="22"/>
        <v>#VALUE!</v>
      </c>
      <c r="R138" s="335" t="str">
        <f t="shared" si="14"/>
        <v/>
      </c>
      <c r="S138" s="335" t="e">
        <f t="shared" si="22"/>
        <v>#VALUE!</v>
      </c>
    </row>
    <row r="139" spans="1:19" x14ac:dyDescent="0.2">
      <c r="A139" s="64" t="str">
        <f>IF('1b. Kons. jord'!C48&gt;0,"x","")</f>
        <v/>
      </c>
      <c r="B139" s="65" t="str">
        <f t="shared" si="20"/>
        <v>Benzo(a)antracen</v>
      </c>
      <c r="C139" s="65">
        <f t="shared" si="20"/>
        <v>2.3000000000000001E-4</v>
      </c>
      <c r="D139" s="334" t="e">
        <f t="shared" si="9"/>
        <v>#VALUE!</v>
      </c>
      <c r="E139" s="335" t="e">
        <f t="shared" si="21"/>
        <v>#VALUE!</v>
      </c>
      <c r="F139" s="335" t="e">
        <f t="shared" si="21"/>
        <v>#VALUE!</v>
      </c>
      <c r="G139" s="335" t="e">
        <f t="shared" si="21"/>
        <v>#VALUE!</v>
      </c>
      <c r="H139" s="335" t="e">
        <f t="shared" si="15"/>
        <v>#VALUE!</v>
      </c>
      <c r="I139" s="335" t="e">
        <f t="shared" si="21"/>
        <v>#VALUE!</v>
      </c>
      <c r="J139" s="335" t="str">
        <f t="shared" si="11"/>
        <v/>
      </c>
      <c r="K139" s="335" t="e">
        <f t="shared" si="21"/>
        <v>#VALUE!</v>
      </c>
      <c r="L139" s="334" t="e">
        <f t="shared" si="12"/>
        <v>#VALUE!</v>
      </c>
      <c r="M139" s="335" t="e">
        <f t="shared" si="22"/>
        <v>#VALUE!</v>
      </c>
      <c r="N139" s="335" t="e">
        <f t="shared" si="22"/>
        <v>#VALUE!</v>
      </c>
      <c r="O139" s="335" t="e">
        <f t="shared" si="22"/>
        <v>#VALUE!</v>
      </c>
      <c r="P139" s="335" t="e">
        <f t="shared" si="16"/>
        <v>#VALUE!</v>
      </c>
      <c r="Q139" s="335" t="e">
        <f t="shared" si="22"/>
        <v>#VALUE!</v>
      </c>
      <c r="R139" s="335" t="str">
        <f t="shared" si="14"/>
        <v/>
      </c>
      <c r="S139" s="335" t="e">
        <f t="shared" si="22"/>
        <v>#VALUE!</v>
      </c>
    </row>
    <row r="140" spans="1:19" x14ac:dyDescent="0.2">
      <c r="A140" s="64" t="str">
        <f>IF('1b. Kons. jord'!C49&gt;0,"x","")</f>
        <v/>
      </c>
      <c r="B140" s="65" t="str">
        <f t="shared" si="20"/>
        <v>Krysen</v>
      </c>
      <c r="C140" s="65">
        <f t="shared" si="20"/>
        <v>2.3E-3</v>
      </c>
      <c r="D140" s="334" t="e">
        <f t="shared" si="9"/>
        <v>#VALUE!</v>
      </c>
      <c r="E140" s="335" t="e">
        <f t="shared" si="21"/>
        <v>#VALUE!</v>
      </c>
      <c r="F140" s="335" t="e">
        <f t="shared" si="21"/>
        <v>#VALUE!</v>
      </c>
      <c r="G140" s="335" t="e">
        <f t="shared" si="21"/>
        <v>#VALUE!</v>
      </c>
      <c r="H140" s="335" t="e">
        <f t="shared" si="15"/>
        <v>#VALUE!</v>
      </c>
      <c r="I140" s="335" t="e">
        <f t="shared" si="21"/>
        <v>#VALUE!</v>
      </c>
      <c r="J140" s="335" t="str">
        <f t="shared" si="11"/>
        <v/>
      </c>
      <c r="K140" s="335" t="e">
        <f t="shared" si="21"/>
        <v>#VALUE!</v>
      </c>
      <c r="L140" s="334" t="e">
        <f t="shared" si="12"/>
        <v>#VALUE!</v>
      </c>
      <c r="M140" s="335" t="e">
        <f t="shared" si="22"/>
        <v>#VALUE!</v>
      </c>
      <c r="N140" s="335" t="e">
        <f t="shared" si="22"/>
        <v>#VALUE!</v>
      </c>
      <c r="O140" s="335" t="e">
        <f t="shared" si="22"/>
        <v>#VALUE!</v>
      </c>
      <c r="P140" s="335" t="e">
        <f t="shared" si="16"/>
        <v>#VALUE!</v>
      </c>
      <c r="Q140" s="335" t="e">
        <f t="shared" si="22"/>
        <v>#VALUE!</v>
      </c>
      <c r="R140" s="335" t="str">
        <f t="shared" si="14"/>
        <v/>
      </c>
      <c r="S140" s="335" t="e">
        <f t="shared" si="22"/>
        <v>#VALUE!</v>
      </c>
    </row>
    <row r="141" spans="1:19" x14ac:dyDescent="0.2">
      <c r="A141" s="64" t="str">
        <f>IF('1b. Kons. jord'!C50&gt;0,"x","")</f>
        <v/>
      </c>
      <c r="B141" s="65" t="str">
        <f t="shared" si="20"/>
        <v>Benzo(b)fluoranten</v>
      </c>
      <c r="C141" s="65">
        <f t="shared" si="20"/>
        <v>2.3000000000000001E-4</v>
      </c>
      <c r="D141" s="334" t="e">
        <f t="shared" si="9"/>
        <v>#VALUE!</v>
      </c>
      <c r="E141" s="335" t="e">
        <f t="shared" si="21"/>
        <v>#VALUE!</v>
      </c>
      <c r="F141" s="335" t="e">
        <f t="shared" si="21"/>
        <v>#VALUE!</v>
      </c>
      <c r="G141" s="335" t="e">
        <f t="shared" si="21"/>
        <v>#VALUE!</v>
      </c>
      <c r="H141" s="335" t="e">
        <f t="shared" si="15"/>
        <v>#VALUE!</v>
      </c>
      <c r="I141" s="335" t="e">
        <f t="shared" si="21"/>
        <v>#VALUE!</v>
      </c>
      <c r="J141" s="335" t="str">
        <f t="shared" si="11"/>
        <v/>
      </c>
      <c r="K141" s="335" t="e">
        <f t="shared" si="21"/>
        <v>#VALUE!</v>
      </c>
      <c r="L141" s="334" t="e">
        <f t="shared" si="12"/>
        <v>#VALUE!</v>
      </c>
      <c r="M141" s="335" t="e">
        <f t="shared" si="22"/>
        <v>#VALUE!</v>
      </c>
      <c r="N141" s="335" t="e">
        <f t="shared" si="22"/>
        <v>#VALUE!</v>
      </c>
      <c r="O141" s="335" t="e">
        <f t="shared" si="22"/>
        <v>#VALUE!</v>
      </c>
      <c r="P141" s="335" t="e">
        <f t="shared" si="16"/>
        <v>#VALUE!</v>
      </c>
      <c r="Q141" s="335" t="e">
        <f t="shared" si="22"/>
        <v>#VALUE!</v>
      </c>
      <c r="R141" s="335" t="str">
        <f t="shared" si="14"/>
        <v/>
      </c>
      <c r="S141" s="335" t="e">
        <f t="shared" si="22"/>
        <v>#VALUE!</v>
      </c>
    </row>
    <row r="142" spans="1:19" x14ac:dyDescent="0.2">
      <c r="A142" s="64" t="str">
        <f>IF('1b. Kons. jord'!C51&gt;0,"x","")</f>
        <v/>
      </c>
      <c r="B142" s="65" t="str">
        <f t="shared" si="20"/>
        <v>Benzo(k)fluoranten</v>
      </c>
      <c r="C142" s="65">
        <f t="shared" si="20"/>
        <v>2.3000000000000001E-4</v>
      </c>
      <c r="D142" s="334" t="e">
        <f t="shared" si="9"/>
        <v>#VALUE!</v>
      </c>
      <c r="E142" s="335" t="e">
        <f t="shared" si="21"/>
        <v>#VALUE!</v>
      </c>
      <c r="F142" s="335" t="e">
        <f t="shared" si="21"/>
        <v>#VALUE!</v>
      </c>
      <c r="G142" s="335" t="e">
        <f t="shared" si="21"/>
        <v>#VALUE!</v>
      </c>
      <c r="H142" s="335" t="e">
        <f t="shared" si="15"/>
        <v>#VALUE!</v>
      </c>
      <c r="I142" s="335" t="e">
        <f t="shared" si="21"/>
        <v>#VALUE!</v>
      </c>
      <c r="J142" s="335" t="str">
        <f t="shared" si="11"/>
        <v/>
      </c>
      <c r="K142" s="335" t="e">
        <f t="shared" si="21"/>
        <v>#VALUE!</v>
      </c>
      <c r="L142" s="334" t="e">
        <f t="shared" si="12"/>
        <v>#VALUE!</v>
      </c>
      <c r="M142" s="335" t="e">
        <f t="shared" si="22"/>
        <v>#VALUE!</v>
      </c>
      <c r="N142" s="335" t="e">
        <f t="shared" si="22"/>
        <v>#VALUE!</v>
      </c>
      <c r="O142" s="335" t="e">
        <f t="shared" si="22"/>
        <v>#VALUE!</v>
      </c>
      <c r="P142" s="335" t="e">
        <f t="shared" si="16"/>
        <v>#VALUE!</v>
      </c>
      <c r="Q142" s="335" t="e">
        <f t="shared" si="22"/>
        <v>#VALUE!</v>
      </c>
      <c r="R142" s="335" t="str">
        <f t="shared" si="14"/>
        <v/>
      </c>
      <c r="S142" s="335" t="e">
        <f t="shared" si="22"/>
        <v>#VALUE!</v>
      </c>
    </row>
    <row r="143" spans="1:19" x14ac:dyDescent="0.2">
      <c r="A143" s="64" t="str">
        <f>IF('1b. Kons. jord'!C52&gt;0,"x","")</f>
        <v/>
      </c>
      <c r="B143" s="65" t="str">
        <f t="shared" si="20"/>
        <v>Benso(a)pyren</v>
      </c>
      <c r="C143" s="65">
        <f t="shared" si="20"/>
        <v>1.0000000000000001E-5</v>
      </c>
      <c r="D143" s="334" t="e">
        <f t="shared" si="9"/>
        <v>#VALUE!</v>
      </c>
      <c r="E143" s="335" t="e">
        <f t="shared" si="21"/>
        <v>#VALUE!</v>
      </c>
      <c r="F143" s="335" t="e">
        <f t="shared" si="21"/>
        <v>#VALUE!</v>
      </c>
      <c r="G143" s="335" t="e">
        <f t="shared" si="21"/>
        <v>#VALUE!</v>
      </c>
      <c r="H143" s="335" t="e">
        <f t="shared" si="15"/>
        <v>#VALUE!</v>
      </c>
      <c r="I143" s="335" t="e">
        <f t="shared" si="21"/>
        <v>#VALUE!</v>
      </c>
      <c r="J143" s="335" t="str">
        <f t="shared" si="11"/>
        <v/>
      </c>
      <c r="K143" s="335" t="e">
        <f t="shared" si="21"/>
        <v>#VALUE!</v>
      </c>
      <c r="L143" s="334" t="e">
        <f t="shared" si="12"/>
        <v>#VALUE!</v>
      </c>
      <c r="M143" s="335" t="e">
        <f t="shared" si="22"/>
        <v>#VALUE!</v>
      </c>
      <c r="N143" s="335" t="e">
        <f t="shared" si="22"/>
        <v>#VALUE!</v>
      </c>
      <c r="O143" s="335" t="e">
        <f t="shared" si="22"/>
        <v>#VALUE!</v>
      </c>
      <c r="P143" s="335" t="e">
        <f t="shared" si="16"/>
        <v>#VALUE!</v>
      </c>
      <c r="Q143" s="335" t="e">
        <f t="shared" si="22"/>
        <v>#VALUE!</v>
      </c>
      <c r="R143" s="335" t="str">
        <f t="shared" si="14"/>
        <v/>
      </c>
      <c r="S143" s="335" t="e">
        <f t="shared" si="22"/>
        <v>#VALUE!</v>
      </c>
    </row>
    <row r="144" spans="1:19" x14ac:dyDescent="0.2">
      <c r="A144" s="64" t="str">
        <f>IF('1b. Kons. jord'!C53&gt;0,"x","")</f>
        <v/>
      </c>
      <c r="B144" s="65" t="str">
        <f t="shared" ref="B144:C159" si="23">B53</f>
        <v>Indeno(1,2,3-cd)pyren</v>
      </c>
      <c r="C144" s="65">
        <f t="shared" si="23"/>
        <v>2.3000000000000001E-4</v>
      </c>
      <c r="D144" s="334" t="e">
        <f t="shared" si="9"/>
        <v>#VALUE!</v>
      </c>
      <c r="E144" s="335" t="e">
        <f t="shared" ref="E144:K159" si="24">E53/$D53</f>
        <v>#VALUE!</v>
      </c>
      <c r="F144" s="335" t="e">
        <f t="shared" si="24"/>
        <v>#VALUE!</v>
      </c>
      <c r="G144" s="335" t="e">
        <f t="shared" si="24"/>
        <v>#VALUE!</v>
      </c>
      <c r="H144" s="335" t="e">
        <f t="shared" si="15"/>
        <v>#VALUE!</v>
      </c>
      <c r="I144" s="335" t="e">
        <f t="shared" si="24"/>
        <v>#VALUE!</v>
      </c>
      <c r="J144" s="335" t="str">
        <f t="shared" si="11"/>
        <v/>
      </c>
      <c r="K144" s="335" t="e">
        <f t="shared" si="24"/>
        <v>#VALUE!</v>
      </c>
      <c r="L144" s="334" t="e">
        <f t="shared" si="12"/>
        <v>#VALUE!</v>
      </c>
      <c r="M144" s="335" t="e">
        <f t="shared" ref="M144:S159" si="25">M53/$L53</f>
        <v>#VALUE!</v>
      </c>
      <c r="N144" s="335" t="e">
        <f t="shared" si="25"/>
        <v>#VALUE!</v>
      </c>
      <c r="O144" s="335" t="e">
        <f t="shared" si="25"/>
        <v>#VALUE!</v>
      </c>
      <c r="P144" s="335" t="e">
        <f t="shared" si="16"/>
        <v>#VALUE!</v>
      </c>
      <c r="Q144" s="335" t="e">
        <f t="shared" si="25"/>
        <v>#VALUE!</v>
      </c>
      <c r="R144" s="335" t="str">
        <f t="shared" si="14"/>
        <v/>
      </c>
      <c r="S144" s="335" t="e">
        <f t="shared" si="25"/>
        <v>#VALUE!</v>
      </c>
    </row>
    <row r="145" spans="1:19" x14ac:dyDescent="0.2">
      <c r="A145" s="64" t="str">
        <f>IF('1b. Kons. jord'!C54&gt;0,"x","")</f>
        <v/>
      </c>
      <c r="B145" s="65" t="str">
        <f t="shared" si="23"/>
        <v>Dibenzo(a,h)antracen</v>
      </c>
      <c r="C145" s="65">
        <f t="shared" si="23"/>
        <v>2.3E-5</v>
      </c>
      <c r="D145" s="334" t="e">
        <f t="shared" si="9"/>
        <v>#VALUE!</v>
      </c>
      <c r="E145" s="335" t="e">
        <f t="shared" si="24"/>
        <v>#VALUE!</v>
      </c>
      <c r="F145" s="335" t="e">
        <f t="shared" si="24"/>
        <v>#VALUE!</v>
      </c>
      <c r="G145" s="335" t="e">
        <f t="shared" si="24"/>
        <v>#VALUE!</v>
      </c>
      <c r="H145" s="335" t="e">
        <f t="shared" si="15"/>
        <v>#VALUE!</v>
      </c>
      <c r="I145" s="335" t="e">
        <f t="shared" si="24"/>
        <v>#VALUE!</v>
      </c>
      <c r="J145" s="335" t="str">
        <f t="shared" si="11"/>
        <v/>
      </c>
      <c r="K145" s="335" t="e">
        <f t="shared" si="24"/>
        <v>#VALUE!</v>
      </c>
      <c r="L145" s="334" t="e">
        <f t="shared" si="12"/>
        <v>#VALUE!</v>
      </c>
      <c r="M145" s="335" t="e">
        <f t="shared" si="25"/>
        <v>#VALUE!</v>
      </c>
      <c r="N145" s="335" t="e">
        <f t="shared" si="25"/>
        <v>#VALUE!</v>
      </c>
      <c r="O145" s="335" t="e">
        <f t="shared" si="25"/>
        <v>#VALUE!</v>
      </c>
      <c r="P145" s="335" t="e">
        <f t="shared" si="16"/>
        <v>#VALUE!</v>
      </c>
      <c r="Q145" s="335" t="e">
        <f t="shared" si="25"/>
        <v>#VALUE!</v>
      </c>
      <c r="R145" s="335" t="str">
        <f t="shared" si="14"/>
        <v/>
      </c>
      <c r="S145" s="335" t="e">
        <f t="shared" si="25"/>
        <v>#VALUE!</v>
      </c>
    </row>
    <row r="146" spans="1:19" x14ac:dyDescent="0.2">
      <c r="A146" s="64" t="str">
        <f>IF('1b. Kons. jord'!C55&gt;0,"x","")</f>
        <v/>
      </c>
      <c r="B146" s="65" t="str">
        <f t="shared" si="23"/>
        <v>Benzo(g,h,i)perylen</v>
      </c>
      <c r="C146" s="65" t="str">
        <f t="shared" si="23"/>
        <v/>
      </c>
      <c r="D146" s="334" t="e">
        <f t="shared" si="9"/>
        <v>#VALUE!</v>
      </c>
      <c r="E146" s="335" t="e">
        <f t="shared" si="24"/>
        <v>#VALUE!</v>
      </c>
      <c r="F146" s="335" t="e">
        <f t="shared" si="24"/>
        <v>#VALUE!</v>
      </c>
      <c r="G146" s="335" t="e">
        <f t="shared" si="24"/>
        <v>#VALUE!</v>
      </c>
      <c r="H146" s="335" t="e">
        <f t="shared" si="15"/>
        <v>#VALUE!</v>
      </c>
      <c r="I146" s="335" t="e">
        <f t="shared" si="24"/>
        <v>#VALUE!</v>
      </c>
      <c r="J146" s="335" t="str">
        <f t="shared" si="11"/>
        <v/>
      </c>
      <c r="K146" s="335" t="e">
        <f t="shared" si="24"/>
        <v>#VALUE!</v>
      </c>
      <c r="L146" s="334" t="e">
        <f t="shared" si="12"/>
        <v>#VALUE!</v>
      </c>
      <c r="M146" s="335" t="e">
        <f t="shared" si="25"/>
        <v>#VALUE!</v>
      </c>
      <c r="N146" s="335" t="e">
        <f t="shared" si="25"/>
        <v>#VALUE!</v>
      </c>
      <c r="O146" s="335" t="e">
        <f t="shared" si="25"/>
        <v>#VALUE!</v>
      </c>
      <c r="P146" s="335" t="e">
        <f t="shared" si="16"/>
        <v>#VALUE!</v>
      </c>
      <c r="Q146" s="335" t="e">
        <f t="shared" si="25"/>
        <v>#VALUE!</v>
      </c>
      <c r="R146" s="335" t="str">
        <f t="shared" si="14"/>
        <v/>
      </c>
      <c r="S146" s="335" t="e">
        <f t="shared" si="25"/>
        <v>#VALUE!</v>
      </c>
    </row>
    <row r="147" spans="1:19" x14ac:dyDescent="0.2">
      <c r="A147" s="64" t="str">
        <f>IF('1b. Kons. jord'!C56&gt;0,"x","")</f>
        <v/>
      </c>
      <c r="B147" s="65" t="str">
        <f t="shared" si="23"/>
        <v>Bensen</v>
      </c>
      <c r="C147" s="65">
        <f t="shared" si="23"/>
        <v>3.3E-4</v>
      </c>
      <c r="D147" s="334" t="e">
        <f t="shared" si="9"/>
        <v>#VALUE!</v>
      </c>
      <c r="E147" s="335" t="e">
        <f t="shared" si="24"/>
        <v>#VALUE!</v>
      </c>
      <c r="F147" s="335" t="e">
        <f t="shared" si="24"/>
        <v>#VALUE!</v>
      </c>
      <c r="G147" s="335" t="e">
        <f t="shared" si="24"/>
        <v>#VALUE!</v>
      </c>
      <c r="H147" s="335" t="e">
        <f t="shared" si="15"/>
        <v>#VALUE!</v>
      </c>
      <c r="I147" s="335" t="e">
        <f t="shared" si="24"/>
        <v>#VALUE!</v>
      </c>
      <c r="J147" s="335" t="str">
        <f t="shared" si="11"/>
        <v/>
      </c>
      <c r="K147" s="335" t="e">
        <f t="shared" si="24"/>
        <v>#VALUE!</v>
      </c>
      <c r="L147" s="334" t="e">
        <f t="shared" si="12"/>
        <v>#VALUE!</v>
      </c>
      <c r="M147" s="335" t="e">
        <f t="shared" si="25"/>
        <v>#VALUE!</v>
      </c>
      <c r="N147" s="335" t="e">
        <f t="shared" si="25"/>
        <v>#VALUE!</v>
      </c>
      <c r="O147" s="335" t="e">
        <f t="shared" si="25"/>
        <v>#VALUE!</v>
      </c>
      <c r="P147" s="335" t="e">
        <f t="shared" si="16"/>
        <v>#VALUE!</v>
      </c>
      <c r="Q147" s="335" t="e">
        <f t="shared" si="25"/>
        <v>#VALUE!</v>
      </c>
      <c r="R147" s="335" t="str">
        <f t="shared" si="14"/>
        <v/>
      </c>
      <c r="S147" s="335" t="e">
        <f t="shared" si="25"/>
        <v>#VALUE!</v>
      </c>
    </row>
    <row r="148" spans="1:19" x14ac:dyDescent="0.2">
      <c r="A148" s="64" t="str">
        <f>IF('1b. Kons. jord'!C57&gt;0,"x","")</f>
        <v/>
      </c>
      <c r="B148" s="65" t="str">
        <f t="shared" si="23"/>
        <v>Toluen</v>
      </c>
      <c r="C148" s="65" t="str">
        <f t="shared" si="23"/>
        <v/>
      </c>
      <c r="D148" s="334" t="e">
        <f t="shared" si="9"/>
        <v>#VALUE!</v>
      </c>
      <c r="E148" s="335" t="e">
        <f t="shared" si="24"/>
        <v>#VALUE!</v>
      </c>
      <c r="F148" s="335" t="e">
        <f t="shared" si="24"/>
        <v>#VALUE!</v>
      </c>
      <c r="G148" s="335" t="e">
        <f t="shared" si="24"/>
        <v>#VALUE!</v>
      </c>
      <c r="H148" s="335" t="e">
        <f t="shared" si="15"/>
        <v>#VALUE!</v>
      </c>
      <c r="I148" s="335" t="e">
        <f t="shared" si="24"/>
        <v>#VALUE!</v>
      </c>
      <c r="J148" s="335" t="str">
        <f t="shared" si="11"/>
        <v/>
      </c>
      <c r="K148" s="335" t="e">
        <f t="shared" si="24"/>
        <v>#VALUE!</v>
      </c>
      <c r="L148" s="334" t="e">
        <f t="shared" si="12"/>
        <v>#VALUE!</v>
      </c>
      <c r="M148" s="335" t="e">
        <f t="shared" si="25"/>
        <v>#VALUE!</v>
      </c>
      <c r="N148" s="335" t="e">
        <f t="shared" si="25"/>
        <v>#VALUE!</v>
      </c>
      <c r="O148" s="335" t="e">
        <f t="shared" si="25"/>
        <v>#VALUE!</v>
      </c>
      <c r="P148" s="335" t="e">
        <f t="shared" si="16"/>
        <v>#VALUE!</v>
      </c>
      <c r="Q148" s="335" t="e">
        <f t="shared" si="25"/>
        <v>#VALUE!</v>
      </c>
      <c r="R148" s="335" t="str">
        <f t="shared" si="14"/>
        <v/>
      </c>
      <c r="S148" s="335" t="e">
        <f t="shared" si="25"/>
        <v>#VALUE!</v>
      </c>
    </row>
    <row r="149" spans="1:19" x14ac:dyDescent="0.2">
      <c r="A149" s="64" t="str">
        <f>IF('1b. Kons. jord'!C58&gt;0,"x","")</f>
        <v/>
      </c>
      <c r="B149" s="65" t="str">
        <f t="shared" si="23"/>
        <v>Etylbensen</v>
      </c>
      <c r="C149" s="65" t="str">
        <f t="shared" si="23"/>
        <v/>
      </c>
      <c r="D149" s="334" t="e">
        <f t="shared" si="9"/>
        <v>#VALUE!</v>
      </c>
      <c r="E149" s="335" t="e">
        <f t="shared" si="24"/>
        <v>#VALUE!</v>
      </c>
      <c r="F149" s="335" t="e">
        <f t="shared" si="24"/>
        <v>#VALUE!</v>
      </c>
      <c r="G149" s="335" t="e">
        <f t="shared" si="24"/>
        <v>#VALUE!</v>
      </c>
      <c r="H149" s="335" t="e">
        <f t="shared" si="15"/>
        <v>#VALUE!</v>
      </c>
      <c r="I149" s="335" t="e">
        <f t="shared" si="24"/>
        <v>#VALUE!</v>
      </c>
      <c r="J149" s="335" t="str">
        <f t="shared" si="11"/>
        <v/>
      </c>
      <c r="K149" s="335" t="e">
        <f t="shared" si="24"/>
        <v>#VALUE!</v>
      </c>
      <c r="L149" s="334" t="e">
        <f t="shared" si="12"/>
        <v>#VALUE!</v>
      </c>
      <c r="M149" s="335" t="e">
        <f t="shared" si="25"/>
        <v>#VALUE!</v>
      </c>
      <c r="N149" s="335" t="e">
        <f t="shared" si="25"/>
        <v>#VALUE!</v>
      </c>
      <c r="O149" s="335" t="e">
        <f t="shared" si="25"/>
        <v>#VALUE!</v>
      </c>
      <c r="P149" s="335" t="e">
        <f t="shared" si="16"/>
        <v>#VALUE!</v>
      </c>
      <c r="Q149" s="335" t="e">
        <f t="shared" si="25"/>
        <v>#VALUE!</v>
      </c>
      <c r="R149" s="335" t="str">
        <f t="shared" si="14"/>
        <v/>
      </c>
      <c r="S149" s="335" t="e">
        <f t="shared" si="25"/>
        <v>#VALUE!</v>
      </c>
    </row>
    <row r="150" spans="1:19" x14ac:dyDescent="0.2">
      <c r="A150" s="64" t="str">
        <f>IF('1b. Kons. jord'!C59&gt;0,"x","")</f>
        <v/>
      </c>
      <c r="B150" s="65" t="str">
        <f t="shared" si="23"/>
        <v>Xylen</v>
      </c>
      <c r="C150" s="65" t="str">
        <f t="shared" si="23"/>
        <v/>
      </c>
      <c r="D150" s="334" t="e">
        <f t="shared" si="9"/>
        <v>#VALUE!</v>
      </c>
      <c r="E150" s="335" t="e">
        <f t="shared" si="24"/>
        <v>#VALUE!</v>
      </c>
      <c r="F150" s="335" t="e">
        <f t="shared" si="24"/>
        <v>#VALUE!</v>
      </c>
      <c r="G150" s="335" t="e">
        <f t="shared" si="24"/>
        <v>#VALUE!</v>
      </c>
      <c r="H150" s="335" t="e">
        <f t="shared" si="15"/>
        <v>#VALUE!</v>
      </c>
      <c r="I150" s="335" t="e">
        <f t="shared" si="24"/>
        <v>#VALUE!</v>
      </c>
      <c r="J150" s="335" t="str">
        <f t="shared" si="11"/>
        <v/>
      </c>
      <c r="K150" s="335" t="e">
        <f t="shared" si="24"/>
        <v>#VALUE!</v>
      </c>
      <c r="L150" s="334" t="e">
        <f t="shared" si="12"/>
        <v>#VALUE!</v>
      </c>
      <c r="M150" s="335" t="e">
        <f t="shared" si="25"/>
        <v>#VALUE!</v>
      </c>
      <c r="N150" s="335" t="e">
        <f t="shared" si="25"/>
        <v>#VALUE!</v>
      </c>
      <c r="O150" s="335" t="e">
        <f t="shared" si="25"/>
        <v>#VALUE!</v>
      </c>
      <c r="P150" s="335" t="e">
        <f t="shared" si="16"/>
        <v>#VALUE!</v>
      </c>
      <c r="Q150" s="335" t="e">
        <f t="shared" si="25"/>
        <v>#VALUE!</v>
      </c>
      <c r="R150" s="335" t="str">
        <f t="shared" si="14"/>
        <v/>
      </c>
      <c r="S150" s="335" t="e">
        <f t="shared" si="25"/>
        <v>#VALUE!</v>
      </c>
    </row>
    <row r="151" spans="1:19" x14ac:dyDescent="0.2">
      <c r="A151" s="64" t="str">
        <f>IF('1b. Kons. jord'!C60&gt;0,"x","")</f>
        <v/>
      </c>
      <c r="B151" s="65" t="str">
        <f t="shared" si="23"/>
        <v>Alifater  C5-C6</v>
      </c>
      <c r="C151" s="65" t="str">
        <f t="shared" si="23"/>
        <v/>
      </c>
      <c r="D151" s="334" t="e">
        <f t="shared" si="9"/>
        <v>#VALUE!</v>
      </c>
      <c r="E151" s="335" t="e">
        <f t="shared" si="24"/>
        <v>#VALUE!</v>
      </c>
      <c r="F151" s="335" t="e">
        <f t="shared" si="24"/>
        <v>#VALUE!</v>
      </c>
      <c r="G151" s="335" t="e">
        <f t="shared" si="24"/>
        <v>#VALUE!</v>
      </c>
      <c r="H151" s="335" t="e">
        <f t="shared" si="15"/>
        <v>#VALUE!</v>
      </c>
      <c r="I151" s="335" t="e">
        <f t="shared" si="24"/>
        <v>#VALUE!</v>
      </c>
      <c r="J151" s="335" t="str">
        <f t="shared" si="11"/>
        <v/>
      </c>
      <c r="K151" s="335" t="e">
        <f t="shared" si="24"/>
        <v>#VALUE!</v>
      </c>
      <c r="L151" s="334" t="e">
        <f t="shared" si="12"/>
        <v>#VALUE!</v>
      </c>
      <c r="M151" s="335" t="e">
        <f t="shared" si="25"/>
        <v>#VALUE!</v>
      </c>
      <c r="N151" s="335" t="e">
        <f t="shared" si="25"/>
        <v>#VALUE!</v>
      </c>
      <c r="O151" s="335" t="e">
        <f t="shared" si="25"/>
        <v>#VALUE!</v>
      </c>
      <c r="P151" s="335" t="e">
        <f t="shared" si="16"/>
        <v>#VALUE!</v>
      </c>
      <c r="Q151" s="335" t="e">
        <f t="shared" si="25"/>
        <v>#VALUE!</v>
      </c>
      <c r="R151" s="335" t="str">
        <f t="shared" si="14"/>
        <v/>
      </c>
      <c r="S151" s="335" t="e">
        <f t="shared" si="25"/>
        <v>#VALUE!</v>
      </c>
    </row>
    <row r="152" spans="1:19" x14ac:dyDescent="0.2">
      <c r="A152" s="64" t="str">
        <f>IF('1b. Kons. jord'!C61&gt;0,"x","")</f>
        <v/>
      </c>
      <c r="B152" s="65" t="str">
        <f t="shared" si="23"/>
        <v>Alifater &gt; C6-C8</v>
      </c>
      <c r="C152" s="65" t="str">
        <f t="shared" si="23"/>
        <v/>
      </c>
      <c r="D152" s="334" t="e">
        <f t="shared" si="9"/>
        <v>#VALUE!</v>
      </c>
      <c r="E152" s="335" t="e">
        <f t="shared" si="24"/>
        <v>#VALUE!</v>
      </c>
      <c r="F152" s="335" t="e">
        <f t="shared" si="24"/>
        <v>#VALUE!</v>
      </c>
      <c r="G152" s="335" t="e">
        <f t="shared" si="24"/>
        <v>#VALUE!</v>
      </c>
      <c r="H152" s="335" t="e">
        <f t="shared" si="15"/>
        <v>#VALUE!</v>
      </c>
      <c r="I152" s="335" t="e">
        <f t="shared" si="24"/>
        <v>#VALUE!</v>
      </c>
      <c r="J152" s="335" t="str">
        <f t="shared" si="11"/>
        <v/>
      </c>
      <c r="K152" s="335" t="e">
        <f t="shared" si="24"/>
        <v>#VALUE!</v>
      </c>
      <c r="L152" s="334" t="e">
        <f t="shared" si="12"/>
        <v>#VALUE!</v>
      </c>
      <c r="M152" s="335" t="e">
        <f t="shared" si="25"/>
        <v>#VALUE!</v>
      </c>
      <c r="N152" s="335" t="e">
        <f t="shared" si="25"/>
        <v>#VALUE!</v>
      </c>
      <c r="O152" s="335" t="e">
        <f t="shared" si="25"/>
        <v>#VALUE!</v>
      </c>
      <c r="P152" s="335" t="e">
        <f t="shared" si="16"/>
        <v>#VALUE!</v>
      </c>
      <c r="Q152" s="335" t="e">
        <f t="shared" si="25"/>
        <v>#VALUE!</v>
      </c>
      <c r="R152" s="335" t="str">
        <f t="shared" si="14"/>
        <v/>
      </c>
      <c r="S152" s="335" t="e">
        <f t="shared" si="25"/>
        <v>#VALUE!</v>
      </c>
    </row>
    <row r="153" spans="1:19" x14ac:dyDescent="0.2">
      <c r="A153" s="64" t="str">
        <f>IF('1b. Kons. jord'!C62&gt;0,"x","")</f>
        <v/>
      </c>
      <c r="B153" s="65" t="str">
        <f t="shared" si="23"/>
        <v>Alifater &gt; C8-C10</v>
      </c>
      <c r="C153" s="65" t="str">
        <f t="shared" si="23"/>
        <v/>
      </c>
      <c r="D153" s="334" t="e">
        <f t="shared" si="9"/>
        <v>#VALUE!</v>
      </c>
      <c r="E153" s="335" t="e">
        <f t="shared" si="24"/>
        <v>#VALUE!</v>
      </c>
      <c r="F153" s="335" t="e">
        <f t="shared" si="24"/>
        <v>#VALUE!</v>
      </c>
      <c r="G153" s="335" t="e">
        <f t="shared" si="24"/>
        <v>#VALUE!</v>
      </c>
      <c r="H153" s="335" t="e">
        <f t="shared" si="15"/>
        <v>#VALUE!</v>
      </c>
      <c r="I153" s="335" t="e">
        <f t="shared" si="24"/>
        <v>#VALUE!</v>
      </c>
      <c r="J153" s="335" t="str">
        <f t="shared" si="11"/>
        <v/>
      </c>
      <c r="K153" s="335" t="e">
        <f t="shared" si="24"/>
        <v>#VALUE!</v>
      </c>
      <c r="L153" s="334" t="e">
        <f t="shared" si="12"/>
        <v>#VALUE!</v>
      </c>
      <c r="M153" s="335" t="e">
        <f t="shared" si="25"/>
        <v>#VALUE!</v>
      </c>
      <c r="N153" s="335" t="e">
        <f t="shared" si="25"/>
        <v>#VALUE!</v>
      </c>
      <c r="O153" s="335" t="e">
        <f t="shared" si="25"/>
        <v>#VALUE!</v>
      </c>
      <c r="P153" s="335" t="e">
        <f t="shared" si="16"/>
        <v>#VALUE!</v>
      </c>
      <c r="Q153" s="335" t="e">
        <f t="shared" si="25"/>
        <v>#VALUE!</v>
      </c>
      <c r="R153" s="335" t="str">
        <f t="shared" si="14"/>
        <v/>
      </c>
      <c r="S153" s="335" t="e">
        <f t="shared" si="25"/>
        <v>#VALUE!</v>
      </c>
    </row>
    <row r="154" spans="1:19" x14ac:dyDescent="0.2">
      <c r="A154" s="64" t="str">
        <f>IF('1b. Kons. jord'!C63&gt;0,"x","")</f>
        <v/>
      </c>
      <c r="B154" s="65" t="str">
        <f t="shared" si="23"/>
        <v>Sum alifater &gt; C5-C10</v>
      </c>
      <c r="C154" s="65" t="str">
        <f t="shared" si="23"/>
        <v/>
      </c>
      <c r="D154" s="334" t="e">
        <f t="shared" si="9"/>
        <v>#VALUE!</v>
      </c>
      <c r="E154" s="335" t="e">
        <f t="shared" si="24"/>
        <v>#VALUE!</v>
      </c>
      <c r="F154" s="335" t="e">
        <f t="shared" si="24"/>
        <v>#VALUE!</v>
      </c>
      <c r="G154" s="335" t="e">
        <f t="shared" si="24"/>
        <v>#VALUE!</v>
      </c>
      <c r="H154" s="335" t="e">
        <f t="shared" si="15"/>
        <v>#VALUE!</v>
      </c>
      <c r="I154" s="335" t="e">
        <f t="shared" si="24"/>
        <v>#VALUE!</v>
      </c>
      <c r="J154" s="335" t="str">
        <f t="shared" si="11"/>
        <v/>
      </c>
      <c r="K154" s="335" t="e">
        <f t="shared" si="24"/>
        <v>#VALUE!</v>
      </c>
      <c r="L154" s="334" t="e">
        <f t="shared" ref="L154" si="26">SUM(M154:S154)</f>
        <v>#VALUE!</v>
      </c>
      <c r="M154" s="335" t="e">
        <f t="shared" si="25"/>
        <v>#VALUE!</v>
      </c>
      <c r="N154" s="335" t="e">
        <f t="shared" si="25"/>
        <v>#VALUE!</v>
      </c>
      <c r="O154" s="335" t="e">
        <f t="shared" si="25"/>
        <v>#VALUE!</v>
      </c>
      <c r="P154" s="335" t="e">
        <f t="shared" si="16"/>
        <v>#VALUE!</v>
      </c>
      <c r="Q154" s="335" t="e">
        <f t="shared" si="25"/>
        <v>#VALUE!</v>
      </c>
      <c r="R154" s="335" t="str">
        <f t="shared" si="14"/>
        <v/>
      </c>
      <c r="S154" s="335" t="e">
        <f t="shared" si="25"/>
        <v>#VALUE!</v>
      </c>
    </row>
    <row r="155" spans="1:19" x14ac:dyDescent="0.2">
      <c r="A155" s="64" t="str">
        <f>IF('1b. Kons. jord'!C64&gt;0,"x","")</f>
        <v/>
      </c>
      <c r="B155" s="65" t="str">
        <f t="shared" si="23"/>
        <v>Alifater &gt;C10-C12</v>
      </c>
      <c r="C155" s="65" t="str">
        <f t="shared" si="23"/>
        <v/>
      </c>
      <c r="D155" s="334" t="e">
        <f t="shared" si="9"/>
        <v>#VALUE!</v>
      </c>
      <c r="E155" s="335" t="e">
        <f t="shared" si="24"/>
        <v>#VALUE!</v>
      </c>
      <c r="F155" s="335" t="e">
        <f t="shared" si="24"/>
        <v>#VALUE!</v>
      </c>
      <c r="G155" s="335" t="e">
        <f t="shared" si="24"/>
        <v>#VALUE!</v>
      </c>
      <c r="H155" s="335" t="e">
        <f t="shared" si="15"/>
        <v>#VALUE!</v>
      </c>
      <c r="I155" s="335" t="e">
        <f t="shared" si="24"/>
        <v>#VALUE!</v>
      </c>
      <c r="J155" s="335" t="str">
        <f t="shared" si="11"/>
        <v/>
      </c>
      <c r="K155" s="335" t="e">
        <f t="shared" si="24"/>
        <v>#VALUE!</v>
      </c>
      <c r="L155" s="334" t="e">
        <f t="shared" si="12"/>
        <v>#VALUE!</v>
      </c>
      <c r="M155" s="335" t="e">
        <f t="shared" si="25"/>
        <v>#VALUE!</v>
      </c>
      <c r="N155" s="335" t="e">
        <f t="shared" si="25"/>
        <v>#VALUE!</v>
      </c>
      <c r="O155" s="335" t="e">
        <f t="shared" si="25"/>
        <v>#VALUE!</v>
      </c>
      <c r="P155" s="335" t="e">
        <f t="shared" si="16"/>
        <v>#VALUE!</v>
      </c>
      <c r="Q155" s="335" t="e">
        <f t="shared" si="25"/>
        <v>#VALUE!</v>
      </c>
      <c r="R155" s="335" t="str">
        <f t="shared" si="14"/>
        <v/>
      </c>
      <c r="S155" s="335" t="e">
        <f t="shared" si="25"/>
        <v>#VALUE!</v>
      </c>
    </row>
    <row r="156" spans="1:19" x14ac:dyDescent="0.2">
      <c r="A156" s="64" t="str">
        <f>IF('1b. Kons. jord'!C65&gt;0,"x","")</f>
        <v/>
      </c>
      <c r="B156" s="65" t="str">
        <f t="shared" si="23"/>
        <v>Alifater &gt;C12-C35</v>
      </c>
      <c r="C156" s="65" t="str">
        <f t="shared" si="23"/>
        <v/>
      </c>
      <c r="D156" s="334" t="e">
        <f t="shared" si="9"/>
        <v>#VALUE!</v>
      </c>
      <c r="E156" s="335" t="e">
        <f t="shared" si="24"/>
        <v>#VALUE!</v>
      </c>
      <c r="F156" s="335" t="e">
        <f t="shared" si="24"/>
        <v>#VALUE!</v>
      </c>
      <c r="G156" s="335" t="e">
        <f t="shared" si="24"/>
        <v>#VALUE!</v>
      </c>
      <c r="H156" s="335" t="e">
        <f t="shared" si="15"/>
        <v>#VALUE!</v>
      </c>
      <c r="I156" s="335" t="e">
        <f t="shared" si="24"/>
        <v>#VALUE!</v>
      </c>
      <c r="J156" s="335" t="str">
        <f t="shared" si="11"/>
        <v/>
      </c>
      <c r="K156" s="335" t="e">
        <f t="shared" si="24"/>
        <v>#VALUE!</v>
      </c>
      <c r="L156" s="334" t="e">
        <f t="shared" si="12"/>
        <v>#VALUE!</v>
      </c>
      <c r="M156" s="335" t="e">
        <f t="shared" si="25"/>
        <v>#VALUE!</v>
      </c>
      <c r="N156" s="335" t="e">
        <f t="shared" si="25"/>
        <v>#VALUE!</v>
      </c>
      <c r="O156" s="335" t="e">
        <f t="shared" si="25"/>
        <v>#VALUE!</v>
      </c>
      <c r="P156" s="335" t="e">
        <f t="shared" si="16"/>
        <v>#VALUE!</v>
      </c>
      <c r="Q156" s="335" t="e">
        <f t="shared" si="25"/>
        <v>#VALUE!</v>
      </c>
      <c r="R156" s="335" t="str">
        <f t="shared" si="14"/>
        <v/>
      </c>
      <c r="S156" s="335" t="e">
        <f t="shared" si="25"/>
        <v>#VALUE!</v>
      </c>
    </row>
    <row r="157" spans="1:19" x14ac:dyDescent="0.2">
      <c r="A157" s="64" t="str">
        <f>IF('1b. Kons. jord'!C66&gt;0,"x","")</f>
        <v/>
      </c>
      <c r="B157" s="65" t="str">
        <f t="shared" si="23"/>
        <v>MTBE</v>
      </c>
      <c r="C157" s="65" t="str">
        <f t="shared" si="23"/>
        <v/>
      </c>
      <c r="D157" s="334" t="e">
        <f t="shared" si="9"/>
        <v>#VALUE!</v>
      </c>
      <c r="E157" s="335" t="e">
        <f t="shared" si="24"/>
        <v>#VALUE!</v>
      </c>
      <c r="F157" s="335" t="e">
        <f t="shared" si="24"/>
        <v>#VALUE!</v>
      </c>
      <c r="G157" s="335" t="e">
        <f t="shared" si="24"/>
        <v>#VALUE!</v>
      </c>
      <c r="H157" s="335" t="e">
        <f t="shared" si="15"/>
        <v>#VALUE!</v>
      </c>
      <c r="I157" s="335" t="e">
        <f t="shared" si="24"/>
        <v>#VALUE!</v>
      </c>
      <c r="J157" s="335" t="str">
        <f t="shared" si="11"/>
        <v/>
      </c>
      <c r="K157" s="335" t="e">
        <f t="shared" si="24"/>
        <v>#VALUE!</v>
      </c>
      <c r="L157" s="334" t="e">
        <f t="shared" si="12"/>
        <v>#VALUE!</v>
      </c>
      <c r="M157" s="335" t="e">
        <f t="shared" si="25"/>
        <v>#VALUE!</v>
      </c>
      <c r="N157" s="335" t="e">
        <f t="shared" si="25"/>
        <v>#VALUE!</v>
      </c>
      <c r="O157" s="335" t="e">
        <f t="shared" si="25"/>
        <v>#VALUE!</v>
      </c>
      <c r="P157" s="335" t="e">
        <f t="shared" si="16"/>
        <v>#VALUE!</v>
      </c>
      <c r="Q157" s="335" t="e">
        <f t="shared" si="25"/>
        <v>#VALUE!</v>
      </c>
      <c r="R157" s="335" t="str">
        <f t="shared" si="14"/>
        <v/>
      </c>
      <c r="S157" s="335" t="e">
        <f t="shared" si="25"/>
        <v>#VALUE!</v>
      </c>
    </row>
    <row r="158" spans="1:19" x14ac:dyDescent="0.2">
      <c r="A158" s="64" t="str">
        <f>IF('1b. Kons. jord'!C67&gt;0,"x","")</f>
        <v/>
      </c>
      <c r="B158" s="65" t="str">
        <f t="shared" si="23"/>
        <v>Tetraetylbly</v>
      </c>
      <c r="C158" s="65" t="str">
        <f t="shared" si="23"/>
        <v/>
      </c>
      <c r="D158" s="334" t="e">
        <f t="shared" si="9"/>
        <v>#VALUE!</v>
      </c>
      <c r="E158" s="335" t="e">
        <f t="shared" si="24"/>
        <v>#VALUE!</v>
      </c>
      <c r="F158" s="335" t="e">
        <f t="shared" si="24"/>
        <v>#VALUE!</v>
      </c>
      <c r="G158" s="335" t="e">
        <f t="shared" si="24"/>
        <v>#VALUE!</v>
      </c>
      <c r="H158" s="335" t="e">
        <f t="shared" si="15"/>
        <v>#VALUE!</v>
      </c>
      <c r="I158" s="335" t="e">
        <f t="shared" si="24"/>
        <v>#VALUE!</v>
      </c>
      <c r="J158" s="335" t="str">
        <f t="shared" si="11"/>
        <v/>
      </c>
      <c r="K158" s="335" t="e">
        <f t="shared" si="24"/>
        <v>#VALUE!</v>
      </c>
      <c r="L158" s="334" t="e">
        <f t="shared" si="12"/>
        <v>#VALUE!</v>
      </c>
      <c r="M158" s="335" t="e">
        <f t="shared" si="25"/>
        <v>#VALUE!</v>
      </c>
      <c r="N158" s="335" t="e">
        <f t="shared" si="25"/>
        <v>#VALUE!</v>
      </c>
      <c r="O158" s="335" t="e">
        <f t="shared" si="25"/>
        <v>#VALUE!</v>
      </c>
      <c r="P158" s="335" t="e">
        <f t="shared" si="16"/>
        <v>#VALUE!</v>
      </c>
      <c r="Q158" s="335" t="e">
        <f t="shared" si="25"/>
        <v>#VALUE!</v>
      </c>
      <c r="R158" s="335" t="str">
        <f t="shared" si="14"/>
        <v/>
      </c>
      <c r="S158" s="335" t="e">
        <f t="shared" si="25"/>
        <v>#VALUE!</v>
      </c>
    </row>
    <row r="159" spans="1:19" x14ac:dyDescent="0.2">
      <c r="A159" s="64" t="str">
        <f>IF('1b. Kons. jord'!C68&gt;0,"x","")</f>
        <v/>
      </c>
      <c r="B159" s="65" t="str">
        <f t="shared" si="23"/>
        <v>PBDE-99</v>
      </c>
      <c r="C159" s="65" t="str">
        <f t="shared" si="23"/>
        <v/>
      </c>
      <c r="D159" s="334" t="e">
        <f t="shared" si="9"/>
        <v>#VALUE!</v>
      </c>
      <c r="E159" s="335" t="e">
        <f t="shared" si="24"/>
        <v>#VALUE!</v>
      </c>
      <c r="F159" s="335" t="e">
        <f t="shared" si="24"/>
        <v>#VALUE!</v>
      </c>
      <c r="G159" s="335" t="e">
        <f t="shared" si="24"/>
        <v>#VALUE!</v>
      </c>
      <c r="H159" s="335" t="e">
        <f t="shared" si="15"/>
        <v>#VALUE!</v>
      </c>
      <c r="I159" s="335" t="e">
        <f t="shared" si="24"/>
        <v>#VALUE!</v>
      </c>
      <c r="J159" s="335" t="str">
        <f t="shared" si="11"/>
        <v/>
      </c>
      <c r="K159" s="335" t="e">
        <f t="shared" si="24"/>
        <v>#VALUE!</v>
      </c>
      <c r="L159" s="334" t="e">
        <f t="shared" si="12"/>
        <v>#VALUE!</v>
      </c>
      <c r="M159" s="335" t="e">
        <f t="shared" si="25"/>
        <v>#VALUE!</v>
      </c>
      <c r="N159" s="335" t="e">
        <f t="shared" si="25"/>
        <v>#VALUE!</v>
      </c>
      <c r="O159" s="335" t="e">
        <f t="shared" si="25"/>
        <v>#VALUE!</v>
      </c>
      <c r="P159" s="335" t="e">
        <f t="shared" si="16"/>
        <v>#VALUE!</v>
      </c>
      <c r="Q159" s="335" t="e">
        <f t="shared" si="25"/>
        <v>#VALUE!</v>
      </c>
      <c r="R159" s="335" t="str">
        <f t="shared" si="14"/>
        <v/>
      </c>
      <c r="S159" s="335" t="e">
        <f t="shared" si="25"/>
        <v>#VALUE!</v>
      </c>
    </row>
    <row r="160" spans="1:19" x14ac:dyDescent="0.2">
      <c r="A160" s="64" t="str">
        <f>IF('1b. Kons. jord'!C69&gt;0,"x","")</f>
        <v/>
      </c>
      <c r="B160" s="65" t="str">
        <f t="shared" ref="B160:C175" si="27">B69</f>
        <v>PBDE-154</v>
      </c>
      <c r="C160" s="65" t="str">
        <f t="shared" si="27"/>
        <v/>
      </c>
      <c r="D160" s="334" t="e">
        <f t="shared" ref="D160:D177" si="28">SUM(E160:K160)</f>
        <v>#VALUE!</v>
      </c>
      <c r="E160" s="335" t="e">
        <f t="shared" ref="E160:K175" si="29">E69/$D69</f>
        <v>#VALUE!</v>
      </c>
      <c r="F160" s="335" t="e">
        <f t="shared" si="29"/>
        <v>#VALUE!</v>
      </c>
      <c r="G160" s="335" t="e">
        <f t="shared" si="29"/>
        <v>#VALUE!</v>
      </c>
      <c r="H160" s="335" t="e">
        <f t="shared" ref="H160:H182" si="30">IF(H69="","",H69/$D69)</f>
        <v>#VALUE!</v>
      </c>
      <c r="I160" s="335" t="e">
        <f t="shared" si="29"/>
        <v>#VALUE!</v>
      </c>
      <c r="J160" s="335" t="str">
        <f t="shared" ref="J160:J182" si="31">IF(J69="","",J69/$D69)</f>
        <v/>
      </c>
      <c r="K160" s="335" t="e">
        <f t="shared" si="29"/>
        <v>#VALUE!</v>
      </c>
      <c r="L160" s="334" t="e">
        <f t="shared" ref="L160:L177" si="32">SUM(M160:S160)</f>
        <v>#VALUE!</v>
      </c>
      <c r="M160" s="335" t="e">
        <f t="shared" ref="M160:S176" si="33">M69/$L69</f>
        <v>#VALUE!</v>
      </c>
      <c r="N160" s="335" t="e">
        <f t="shared" si="33"/>
        <v>#VALUE!</v>
      </c>
      <c r="O160" s="335" t="e">
        <f t="shared" si="33"/>
        <v>#VALUE!</v>
      </c>
      <c r="P160" s="335" t="e">
        <f t="shared" ref="P160:P182" si="34">IF(P69="","",P69/$L69)</f>
        <v>#VALUE!</v>
      </c>
      <c r="Q160" s="335" t="e">
        <f t="shared" si="33"/>
        <v>#VALUE!</v>
      </c>
      <c r="R160" s="335" t="str">
        <f t="shared" ref="R160:R182" si="35">IF(R69="","",R69/$L69)</f>
        <v/>
      </c>
      <c r="S160" s="335" t="e">
        <f t="shared" si="33"/>
        <v>#VALUE!</v>
      </c>
    </row>
    <row r="161" spans="1:19" x14ac:dyDescent="0.2">
      <c r="A161" s="64" t="str">
        <f>IF('1b. Kons. jord'!C70&gt;0,"x","")</f>
        <v/>
      </c>
      <c r="B161" s="65" t="str">
        <f t="shared" si="27"/>
        <v>PBDE-209</v>
      </c>
      <c r="C161" s="65" t="str">
        <f t="shared" si="27"/>
        <v/>
      </c>
      <c r="D161" s="334" t="e">
        <f t="shared" si="28"/>
        <v>#VALUE!</v>
      </c>
      <c r="E161" s="335" t="e">
        <f t="shared" si="29"/>
        <v>#VALUE!</v>
      </c>
      <c r="F161" s="335" t="e">
        <f t="shared" si="29"/>
        <v>#VALUE!</v>
      </c>
      <c r="G161" s="335" t="e">
        <f t="shared" si="29"/>
        <v>#VALUE!</v>
      </c>
      <c r="H161" s="335" t="e">
        <f t="shared" si="30"/>
        <v>#VALUE!</v>
      </c>
      <c r="I161" s="335" t="e">
        <f t="shared" si="29"/>
        <v>#VALUE!</v>
      </c>
      <c r="J161" s="335" t="str">
        <f t="shared" si="31"/>
        <v/>
      </c>
      <c r="K161" s="335" t="e">
        <f t="shared" si="29"/>
        <v>#VALUE!</v>
      </c>
      <c r="L161" s="334" t="e">
        <f t="shared" si="32"/>
        <v>#VALUE!</v>
      </c>
      <c r="M161" s="335" t="e">
        <f t="shared" si="33"/>
        <v>#VALUE!</v>
      </c>
      <c r="N161" s="335" t="e">
        <f t="shared" si="33"/>
        <v>#VALUE!</v>
      </c>
      <c r="O161" s="335" t="e">
        <f t="shared" si="33"/>
        <v>#VALUE!</v>
      </c>
      <c r="P161" s="335" t="e">
        <f t="shared" si="34"/>
        <v>#VALUE!</v>
      </c>
      <c r="Q161" s="335" t="e">
        <f t="shared" si="33"/>
        <v>#VALUE!</v>
      </c>
      <c r="R161" s="335" t="str">
        <f t="shared" si="35"/>
        <v/>
      </c>
      <c r="S161" s="335" t="e">
        <f t="shared" si="33"/>
        <v>#VALUE!</v>
      </c>
    </row>
    <row r="162" spans="1:19" x14ac:dyDescent="0.2">
      <c r="A162" s="64" t="str">
        <f>IF('1b. Kons. jord'!C71&gt;0,"x","")</f>
        <v/>
      </c>
      <c r="B162" s="65" t="str">
        <f t="shared" si="27"/>
        <v>HBCDD</v>
      </c>
      <c r="C162" s="65" t="str">
        <f t="shared" si="27"/>
        <v/>
      </c>
      <c r="D162" s="334" t="e">
        <f t="shared" si="28"/>
        <v>#VALUE!</v>
      </c>
      <c r="E162" s="335" t="e">
        <f t="shared" si="29"/>
        <v>#VALUE!</v>
      </c>
      <c r="F162" s="335" t="e">
        <f t="shared" si="29"/>
        <v>#VALUE!</v>
      </c>
      <c r="G162" s="335" t="e">
        <f t="shared" si="29"/>
        <v>#VALUE!</v>
      </c>
      <c r="H162" s="335" t="e">
        <f t="shared" si="30"/>
        <v>#VALUE!</v>
      </c>
      <c r="I162" s="335" t="e">
        <f t="shared" si="29"/>
        <v>#VALUE!</v>
      </c>
      <c r="J162" s="335" t="str">
        <f t="shared" si="31"/>
        <v/>
      </c>
      <c r="K162" s="335" t="e">
        <f t="shared" si="29"/>
        <v>#VALUE!</v>
      </c>
      <c r="L162" s="334" t="e">
        <f t="shared" si="32"/>
        <v>#VALUE!</v>
      </c>
      <c r="M162" s="335" t="e">
        <f t="shared" si="33"/>
        <v>#VALUE!</v>
      </c>
      <c r="N162" s="335" t="e">
        <f t="shared" si="33"/>
        <v>#VALUE!</v>
      </c>
      <c r="O162" s="335" t="e">
        <f t="shared" si="33"/>
        <v>#VALUE!</v>
      </c>
      <c r="P162" s="335" t="e">
        <f t="shared" si="34"/>
        <v>#VALUE!</v>
      </c>
      <c r="Q162" s="335" t="e">
        <f t="shared" si="33"/>
        <v>#VALUE!</v>
      </c>
      <c r="R162" s="335" t="str">
        <f t="shared" si="35"/>
        <v/>
      </c>
      <c r="S162" s="335" t="e">
        <f t="shared" si="33"/>
        <v>#VALUE!</v>
      </c>
    </row>
    <row r="163" spans="1:19" x14ac:dyDescent="0.2">
      <c r="A163" s="64" t="str">
        <f>IF('1b. Kons. jord'!C72&gt;0,"x","")</f>
        <v/>
      </c>
      <c r="B163" s="65" t="str">
        <f t="shared" si="27"/>
        <v>Tetrabrombisfenol A</v>
      </c>
      <c r="C163" s="65" t="str">
        <f t="shared" si="27"/>
        <v/>
      </c>
      <c r="D163" s="334" t="e">
        <f t="shared" si="28"/>
        <v>#VALUE!</v>
      </c>
      <c r="E163" s="335" t="e">
        <f t="shared" si="29"/>
        <v>#VALUE!</v>
      </c>
      <c r="F163" s="335" t="e">
        <f t="shared" si="29"/>
        <v>#VALUE!</v>
      </c>
      <c r="G163" s="335" t="e">
        <f t="shared" si="29"/>
        <v>#VALUE!</v>
      </c>
      <c r="H163" s="335" t="e">
        <f t="shared" si="30"/>
        <v>#VALUE!</v>
      </c>
      <c r="I163" s="335" t="e">
        <f t="shared" si="29"/>
        <v>#VALUE!</v>
      </c>
      <c r="J163" s="335" t="str">
        <f t="shared" si="31"/>
        <v/>
      </c>
      <c r="K163" s="335" t="e">
        <f t="shared" si="29"/>
        <v>#VALUE!</v>
      </c>
      <c r="L163" s="334" t="e">
        <f t="shared" si="32"/>
        <v>#VALUE!</v>
      </c>
      <c r="M163" s="335" t="e">
        <f t="shared" si="33"/>
        <v>#VALUE!</v>
      </c>
      <c r="N163" s="335" t="e">
        <f t="shared" si="33"/>
        <v>#VALUE!</v>
      </c>
      <c r="O163" s="335" t="e">
        <f t="shared" si="33"/>
        <v>#VALUE!</v>
      </c>
      <c r="P163" s="335" t="e">
        <f t="shared" si="34"/>
        <v>#VALUE!</v>
      </c>
      <c r="Q163" s="335" t="e">
        <f t="shared" si="33"/>
        <v>#VALUE!</v>
      </c>
      <c r="R163" s="335" t="str">
        <f t="shared" si="35"/>
        <v/>
      </c>
      <c r="S163" s="335" t="e">
        <f t="shared" si="33"/>
        <v>#VALUE!</v>
      </c>
    </row>
    <row r="164" spans="1:19" x14ac:dyDescent="0.2">
      <c r="A164" s="64" t="str">
        <f>IF('1b. Kons. jord'!C73&gt;0,"x","")</f>
        <v/>
      </c>
      <c r="B164" s="65" t="str">
        <f t="shared" si="27"/>
        <v>Bisfenol A</v>
      </c>
      <c r="C164" s="65" t="str">
        <f t="shared" si="27"/>
        <v/>
      </c>
      <c r="D164" s="334" t="e">
        <f t="shared" si="28"/>
        <v>#VALUE!</v>
      </c>
      <c r="E164" s="335" t="e">
        <f t="shared" si="29"/>
        <v>#VALUE!</v>
      </c>
      <c r="F164" s="335" t="e">
        <f t="shared" si="29"/>
        <v>#VALUE!</v>
      </c>
      <c r="G164" s="335" t="e">
        <f t="shared" si="29"/>
        <v>#VALUE!</v>
      </c>
      <c r="H164" s="335" t="e">
        <f t="shared" si="30"/>
        <v>#VALUE!</v>
      </c>
      <c r="I164" s="335" t="e">
        <f t="shared" si="29"/>
        <v>#VALUE!</v>
      </c>
      <c r="J164" s="335" t="str">
        <f t="shared" si="31"/>
        <v/>
      </c>
      <c r="K164" s="335" t="e">
        <f t="shared" si="29"/>
        <v>#VALUE!</v>
      </c>
      <c r="L164" s="334" t="e">
        <f t="shared" si="32"/>
        <v>#VALUE!</v>
      </c>
      <c r="M164" s="335" t="e">
        <f t="shared" si="33"/>
        <v>#VALUE!</v>
      </c>
      <c r="N164" s="335" t="e">
        <f t="shared" si="33"/>
        <v>#VALUE!</v>
      </c>
      <c r="O164" s="335" t="e">
        <f t="shared" si="33"/>
        <v>#VALUE!</v>
      </c>
      <c r="P164" s="335" t="e">
        <f t="shared" si="34"/>
        <v>#VALUE!</v>
      </c>
      <c r="Q164" s="335" t="e">
        <f t="shared" si="33"/>
        <v>#VALUE!</v>
      </c>
      <c r="R164" s="335" t="str">
        <f t="shared" si="35"/>
        <v/>
      </c>
      <c r="S164" s="335" t="e">
        <f t="shared" si="33"/>
        <v>#VALUE!</v>
      </c>
    </row>
    <row r="165" spans="1:19" x14ac:dyDescent="0.2">
      <c r="A165" s="64" t="str">
        <f>IF('1b. Kons. jord'!C74&gt;0,"x","")</f>
        <v/>
      </c>
      <c r="B165" s="65" t="str">
        <f t="shared" si="27"/>
        <v>PFOS</v>
      </c>
      <c r="C165" s="65" t="str">
        <f t="shared" si="27"/>
        <v/>
      </c>
      <c r="D165" s="334" t="e">
        <f t="shared" si="28"/>
        <v>#VALUE!</v>
      </c>
      <c r="E165" s="335" t="e">
        <f t="shared" si="29"/>
        <v>#VALUE!</v>
      </c>
      <c r="F165" s="335" t="e">
        <f t="shared" si="29"/>
        <v>#VALUE!</v>
      </c>
      <c r="G165" s="335" t="e">
        <f t="shared" si="29"/>
        <v>#VALUE!</v>
      </c>
      <c r="H165" s="335" t="e">
        <f t="shared" si="30"/>
        <v>#VALUE!</v>
      </c>
      <c r="I165" s="335" t="e">
        <f t="shared" si="29"/>
        <v>#VALUE!</v>
      </c>
      <c r="J165" s="335" t="str">
        <f t="shared" si="31"/>
        <v/>
      </c>
      <c r="K165" s="335" t="e">
        <f t="shared" si="29"/>
        <v>#VALUE!</v>
      </c>
      <c r="L165" s="334" t="e">
        <f t="shared" si="32"/>
        <v>#VALUE!</v>
      </c>
      <c r="M165" s="335" t="e">
        <f t="shared" si="33"/>
        <v>#VALUE!</v>
      </c>
      <c r="N165" s="335" t="e">
        <f t="shared" si="33"/>
        <v>#VALUE!</v>
      </c>
      <c r="O165" s="335" t="e">
        <f t="shared" si="33"/>
        <v>#VALUE!</v>
      </c>
      <c r="P165" s="335" t="e">
        <f t="shared" si="34"/>
        <v>#VALUE!</v>
      </c>
      <c r="Q165" s="335" t="e">
        <f t="shared" si="33"/>
        <v>#VALUE!</v>
      </c>
      <c r="R165" s="335" t="str">
        <f t="shared" si="35"/>
        <v/>
      </c>
      <c r="S165" s="335" t="e">
        <f t="shared" si="33"/>
        <v>#VALUE!</v>
      </c>
    </row>
    <row r="166" spans="1:19" x14ac:dyDescent="0.2">
      <c r="A166" s="64" t="str">
        <f>IF('1b. Kons. jord'!C75&gt;0,"x","")</f>
        <v/>
      </c>
      <c r="B166" s="65" t="str">
        <f t="shared" si="27"/>
        <v>Nonylfenol</v>
      </c>
      <c r="C166" s="65" t="str">
        <f t="shared" si="27"/>
        <v/>
      </c>
      <c r="D166" s="334" t="e">
        <f t="shared" si="28"/>
        <v>#VALUE!</v>
      </c>
      <c r="E166" s="335" t="e">
        <f t="shared" si="29"/>
        <v>#VALUE!</v>
      </c>
      <c r="F166" s="335" t="e">
        <f t="shared" si="29"/>
        <v>#VALUE!</v>
      </c>
      <c r="G166" s="335" t="e">
        <f t="shared" si="29"/>
        <v>#VALUE!</v>
      </c>
      <c r="H166" s="335" t="e">
        <f t="shared" si="30"/>
        <v>#VALUE!</v>
      </c>
      <c r="I166" s="335" t="e">
        <f t="shared" si="29"/>
        <v>#VALUE!</v>
      </c>
      <c r="J166" s="335" t="str">
        <f t="shared" si="31"/>
        <v/>
      </c>
      <c r="K166" s="335" t="e">
        <f t="shared" si="29"/>
        <v>#VALUE!</v>
      </c>
      <c r="L166" s="334" t="e">
        <f t="shared" si="32"/>
        <v>#VALUE!</v>
      </c>
      <c r="M166" s="335" t="e">
        <f t="shared" si="33"/>
        <v>#VALUE!</v>
      </c>
      <c r="N166" s="335" t="e">
        <f t="shared" si="33"/>
        <v>#VALUE!</v>
      </c>
      <c r="O166" s="335" t="e">
        <f t="shared" si="33"/>
        <v>#VALUE!</v>
      </c>
      <c r="P166" s="335" t="e">
        <f t="shared" si="34"/>
        <v>#VALUE!</v>
      </c>
      <c r="Q166" s="335" t="e">
        <f t="shared" si="33"/>
        <v>#VALUE!</v>
      </c>
      <c r="R166" s="335" t="str">
        <f t="shared" si="35"/>
        <v/>
      </c>
      <c r="S166" s="335" t="e">
        <f t="shared" si="33"/>
        <v>#VALUE!</v>
      </c>
    </row>
    <row r="167" spans="1:19" x14ac:dyDescent="0.2">
      <c r="A167" s="64" t="str">
        <f>IF('1b. Kons. jord'!C76&gt;0,"x","")</f>
        <v/>
      </c>
      <c r="B167" s="65" t="str">
        <f t="shared" si="27"/>
        <v>Nonylfenoletoksilat</v>
      </c>
      <c r="C167" s="65" t="str">
        <f t="shared" si="27"/>
        <v/>
      </c>
      <c r="D167" s="334" t="e">
        <f t="shared" si="28"/>
        <v>#VALUE!</v>
      </c>
      <c r="E167" s="335" t="e">
        <f t="shared" si="29"/>
        <v>#VALUE!</v>
      </c>
      <c r="F167" s="335" t="e">
        <f t="shared" si="29"/>
        <v>#VALUE!</v>
      </c>
      <c r="G167" s="335" t="e">
        <f t="shared" si="29"/>
        <v>#VALUE!</v>
      </c>
      <c r="H167" s="335" t="e">
        <f t="shared" si="30"/>
        <v>#VALUE!</v>
      </c>
      <c r="I167" s="335" t="e">
        <f t="shared" si="29"/>
        <v>#VALUE!</v>
      </c>
      <c r="J167" s="335" t="str">
        <f t="shared" si="31"/>
        <v/>
      </c>
      <c r="K167" s="335" t="e">
        <f t="shared" si="29"/>
        <v>#VALUE!</v>
      </c>
      <c r="L167" s="334" t="e">
        <f t="shared" si="32"/>
        <v>#VALUE!</v>
      </c>
      <c r="M167" s="335" t="e">
        <f t="shared" si="33"/>
        <v>#VALUE!</v>
      </c>
      <c r="N167" s="335" t="e">
        <f t="shared" si="33"/>
        <v>#VALUE!</v>
      </c>
      <c r="O167" s="335" t="e">
        <f t="shared" si="33"/>
        <v>#VALUE!</v>
      </c>
      <c r="P167" s="335" t="e">
        <f t="shared" si="34"/>
        <v>#VALUE!</v>
      </c>
      <c r="Q167" s="335" t="e">
        <f t="shared" si="33"/>
        <v>#VALUE!</v>
      </c>
      <c r="R167" s="335" t="str">
        <f t="shared" si="35"/>
        <v/>
      </c>
      <c r="S167" s="335" t="e">
        <f t="shared" si="33"/>
        <v>#VALUE!</v>
      </c>
    </row>
    <row r="168" spans="1:19" x14ac:dyDescent="0.2">
      <c r="A168" s="64" t="str">
        <f>IF('1b. Kons. jord'!C77&gt;0,"x","")</f>
        <v/>
      </c>
      <c r="B168" s="65" t="str">
        <f t="shared" si="27"/>
        <v>Oktylfenol</v>
      </c>
      <c r="C168" s="65" t="str">
        <f t="shared" si="27"/>
        <v/>
      </c>
      <c r="D168" s="334" t="e">
        <f t="shared" si="28"/>
        <v>#VALUE!</v>
      </c>
      <c r="E168" s="335" t="e">
        <f t="shared" si="29"/>
        <v>#VALUE!</v>
      </c>
      <c r="F168" s="335" t="e">
        <f t="shared" si="29"/>
        <v>#VALUE!</v>
      </c>
      <c r="G168" s="335" t="e">
        <f t="shared" si="29"/>
        <v>#VALUE!</v>
      </c>
      <c r="H168" s="335" t="e">
        <f t="shared" si="30"/>
        <v>#VALUE!</v>
      </c>
      <c r="I168" s="335" t="e">
        <f t="shared" si="29"/>
        <v>#VALUE!</v>
      </c>
      <c r="J168" s="335" t="str">
        <f t="shared" si="31"/>
        <v/>
      </c>
      <c r="K168" s="335" t="e">
        <f t="shared" si="29"/>
        <v>#VALUE!</v>
      </c>
      <c r="L168" s="334" t="e">
        <f t="shared" si="32"/>
        <v>#VALUE!</v>
      </c>
      <c r="M168" s="335" t="e">
        <f t="shared" si="33"/>
        <v>#VALUE!</v>
      </c>
      <c r="N168" s="335" t="e">
        <f t="shared" si="33"/>
        <v>#VALUE!</v>
      </c>
      <c r="O168" s="335" t="e">
        <f t="shared" si="33"/>
        <v>#VALUE!</v>
      </c>
      <c r="P168" s="335" t="e">
        <f t="shared" si="34"/>
        <v>#VALUE!</v>
      </c>
      <c r="Q168" s="335" t="e">
        <f t="shared" si="33"/>
        <v>#VALUE!</v>
      </c>
      <c r="R168" s="335" t="str">
        <f t="shared" si="35"/>
        <v/>
      </c>
      <c r="S168" s="335" t="e">
        <f t="shared" si="33"/>
        <v>#VALUE!</v>
      </c>
    </row>
    <row r="169" spans="1:19" x14ac:dyDescent="0.2">
      <c r="A169" s="64" t="str">
        <f>IF('1b. Kons. jord'!C78&gt;0,"x","")</f>
        <v/>
      </c>
      <c r="B169" s="65" t="str">
        <f t="shared" si="27"/>
        <v>Oktylfenoletoksilat</v>
      </c>
      <c r="C169" s="65" t="str">
        <f t="shared" si="27"/>
        <v/>
      </c>
      <c r="D169" s="334" t="e">
        <f t="shared" si="28"/>
        <v>#VALUE!</v>
      </c>
      <c r="E169" s="335" t="e">
        <f t="shared" si="29"/>
        <v>#VALUE!</v>
      </c>
      <c r="F169" s="335" t="e">
        <f t="shared" si="29"/>
        <v>#VALUE!</v>
      </c>
      <c r="G169" s="335" t="e">
        <f t="shared" si="29"/>
        <v>#VALUE!</v>
      </c>
      <c r="H169" s="335" t="e">
        <f t="shared" si="30"/>
        <v>#VALUE!</v>
      </c>
      <c r="I169" s="335" t="e">
        <f t="shared" si="29"/>
        <v>#VALUE!</v>
      </c>
      <c r="J169" s="335" t="str">
        <f t="shared" si="31"/>
        <v/>
      </c>
      <c r="K169" s="335" t="e">
        <f t="shared" si="29"/>
        <v>#VALUE!</v>
      </c>
      <c r="L169" s="334" t="e">
        <f t="shared" si="32"/>
        <v>#VALUE!</v>
      </c>
      <c r="M169" s="335" t="e">
        <f t="shared" si="33"/>
        <v>#VALUE!</v>
      </c>
      <c r="N169" s="335" t="e">
        <f t="shared" si="33"/>
        <v>#VALUE!</v>
      </c>
      <c r="O169" s="335" t="e">
        <f t="shared" si="33"/>
        <v>#VALUE!</v>
      </c>
      <c r="P169" s="335" t="e">
        <f t="shared" si="34"/>
        <v>#VALUE!</v>
      </c>
      <c r="Q169" s="335" t="e">
        <f t="shared" si="33"/>
        <v>#VALUE!</v>
      </c>
      <c r="R169" s="335" t="str">
        <f t="shared" si="35"/>
        <v/>
      </c>
      <c r="S169" s="335" t="e">
        <f t="shared" si="33"/>
        <v>#VALUE!</v>
      </c>
    </row>
    <row r="170" spans="1:19" x14ac:dyDescent="0.2">
      <c r="A170" s="64" t="str">
        <f>IF('1b. Kons. jord'!C79&gt;0,"x","")</f>
        <v/>
      </c>
      <c r="B170" s="65" t="str">
        <f t="shared" si="27"/>
        <v>TBT-oksid</v>
      </c>
      <c r="C170" s="65">
        <f t="shared" si="27"/>
        <v>2.5000000000000001E-4</v>
      </c>
      <c r="D170" s="334" t="e">
        <f t="shared" si="28"/>
        <v>#VALUE!</v>
      </c>
      <c r="E170" s="335" t="e">
        <f t="shared" si="29"/>
        <v>#VALUE!</v>
      </c>
      <c r="F170" s="335" t="e">
        <f t="shared" si="29"/>
        <v>#VALUE!</v>
      </c>
      <c r="G170" s="335" t="e">
        <f t="shared" si="29"/>
        <v>#VALUE!</v>
      </c>
      <c r="H170" s="335" t="e">
        <f t="shared" si="30"/>
        <v>#VALUE!</v>
      </c>
      <c r="I170" s="335" t="e">
        <f t="shared" si="29"/>
        <v>#VALUE!</v>
      </c>
      <c r="J170" s="335" t="str">
        <f t="shared" si="31"/>
        <v/>
      </c>
      <c r="K170" s="335" t="e">
        <f t="shared" si="29"/>
        <v>#VALUE!</v>
      </c>
      <c r="L170" s="334" t="e">
        <f t="shared" si="32"/>
        <v>#VALUE!</v>
      </c>
      <c r="M170" s="335" t="e">
        <f t="shared" si="33"/>
        <v>#VALUE!</v>
      </c>
      <c r="N170" s="335" t="e">
        <f t="shared" si="33"/>
        <v>#VALUE!</v>
      </c>
      <c r="O170" s="335" t="e">
        <f t="shared" si="33"/>
        <v>#VALUE!</v>
      </c>
      <c r="P170" s="335" t="e">
        <f t="shared" si="34"/>
        <v>#VALUE!</v>
      </c>
      <c r="Q170" s="335" t="e">
        <f t="shared" si="33"/>
        <v>#VALUE!</v>
      </c>
      <c r="R170" s="335" t="str">
        <f t="shared" si="35"/>
        <v/>
      </c>
      <c r="S170" s="335" t="e">
        <f t="shared" si="33"/>
        <v>#VALUE!</v>
      </c>
    </row>
    <row r="171" spans="1:19" x14ac:dyDescent="0.2">
      <c r="A171" s="64" t="str">
        <f>IF('1b. Kons. jord'!C80&gt;0,"x","")</f>
        <v/>
      </c>
      <c r="B171" s="65" t="str">
        <f t="shared" si="27"/>
        <v>Trifenyltinnklorid</v>
      </c>
      <c r="C171" s="65">
        <f t="shared" si="27"/>
        <v>2.5000000000000001E-4</v>
      </c>
      <c r="D171" s="334" t="e">
        <f t="shared" si="28"/>
        <v>#VALUE!</v>
      </c>
      <c r="E171" s="335" t="e">
        <f t="shared" si="29"/>
        <v>#VALUE!</v>
      </c>
      <c r="F171" s="335" t="e">
        <f t="shared" si="29"/>
        <v>#VALUE!</v>
      </c>
      <c r="G171" s="335" t="e">
        <f t="shared" si="29"/>
        <v>#VALUE!</v>
      </c>
      <c r="H171" s="335" t="e">
        <f t="shared" si="30"/>
        <v>#VALUE!</v>
      </c>
      <c r="I171" s="335" t="e">
        <f t="shared" si="29"/>
        <v>#VALUE!</v>
      </c>
      <c r="J171" s="335" t="str">
        <f t="shared" si="31"/>
        <v/>
      </c>
      <c r="K171" s="335" t="e">
        <f t="shared" si="29"/>
        <v>#VALUE!</v>
      </c>
      <c r="L171" s="334" t="e">
        <f t="shared" si="32"/>
        <v>#VALUE!</v>
      </c>
      <c r="M171" s="335" t="e">
        <f t="shared" si="33"/>
        <v>#VALUE!</v>
      </c>
      <c r="N171" s="335" t="e">
        <f t="shared" si="33"/>
        <v>#VALUE!</v>
      </c>
      <c r="O171" s="335" t="e">
        <f t="shared" si="33"/>
        <v>#VALUE!</v>
      </c>
      <c r="P171" s="335" t="e">
        <f t="shared" si="34"/>
        <v>#VALUE!</v>
      </c>
      <c r="Q171" s="335" t="e">
        <f t="shared" si="33"/>
        <v>#VALUE!</v>
      </c>
      <c r="R171" s="335" t="str">
        <f t="shared" si="35"/>
        <v/>
      </c>
      <c r="S171" s="335" t="e">
        <f t="shared" si="33"/>
        <v>#VALUE!</v>
      </c>
    </row>
    <row r="172" spans="1:19" x14ac:dyDescent="0.2">
      <c r="A172" s="64" t="str">
        <f>IF('1b. Kons. jord'!C81&gt;0,"x","")</f>
        <v/>
      </c>
      <c r="B172" s="65" t="str">
        <f t="shared" si="27"/>
        <v>Di(2-etylheksyl)ftalat</v>
      </c>
      <c r="C172" s="65">
        <f t="shared" si="27"/>
        <v>4.0000000000000001E-3</v>
      </c>
      <c r="D172" s="334" t="e">
        <f t="shared" si="28"/>
        <v>#VALUE!</v>
      </c>
      <c r="E172" s="335" t="e">
        <f t="shared" si="29"/>
        <v>#VALUE!</v>
      </c>
      <c r="F172" s="335" t="e">
        <f t="shared" si="29"/>
        <v>#VALUE!</v>
      </c>
      <c r="G172" s="335" t="e">
        <f t="shared" si="29"/>
        <v>#VALUE!</v>
      </c>
      <c r="H172" s="335" t="e">
        <f t="shared" si="30"/>
        <v>#VALUE!</v>
      </c>
      <c r="I172" s="335" t="e">
        <f t="shared" si="29"/>
        <v>#VALUE!</v>
      </c>
      <c r="J172" s="335" t="str">
        <f t="shared" si="31"/>
        <v/>
      </c>
      <c r="K172" s="335" t="e">
        <f t="shared" si="29"/>
        <v>#VALUE!</v>
      </c>
      <c r="L172" s="334" t="e">
        <f t="shared" si="32"/>
        <v>#VALUE!</v>
      </c>
      <c r="M172" s="335" t="e">
        <f t="shared" si="33"/>
        <v>#VALUE!</v>
      </c>
      <c r="N172" s="335" t="e">
        <f t="shared" si="33"/>
        <v>#VALUE!</v>
      </c>
      <c r="O172" s="335" t="e">
        <f t="shared" si="33"/>
        <v>#VALUE!</v>
      </c>
      <c r="P172" s="335" t="e">
        <f t="shared" si="34"/>
        <v>#VALUE!</v>
      </c>
      <c r="Q172" s="335" t="e">
        <f t="shared" si="33"/>
        <v>#VALUE!</v>
      </c>
      <c r="R172" s="335" t="str">
        <f t="shared" si="35"/>
        <v/>
      </c>
      <c r="S172" s="335" t="e">
        <f t="shared" si="33"/>
        <v>#VALUE!</v>
      </c>
    </row>
    <row r="173" spans="1:19" x14ac:dyDescent="0.2">
      <c r="A173" s="64" t="str">
        <f>IF('1b. Kons. jord'!C82&gt;0,"x","")</f>
        <v/>
      </c>
      <c r="B173" s="65" t="str">
        <f t="shared" si="27"/>
        <v>Mellomkjedete kl. paraf.</v>
      </c>
      <c r="C173" s="65" t="str">
        <f t="shared" si="27"/>
        <v/>
      </c>
      <c r="D173" s="334" t="e">
        <f t="shared" si="28"/>
        <v>#VALUE!</v>
      </c>
      <c r="E173" s="335" t="e">
        <f t="shared" si="29"/>
        <v>#VALUE!</v>
      </c>
      <c r="F173" s="335" t="e">
        <f t="shared" si="29"/>
        <v>#VALUE!</v>
      </c>
      <c r="G173" s="335" t="e">
        <f t="shared" si="29"/>
        <v>#VALUE!</v>
      </c>
      <c r="H173" s="335" t="e">
        <f t="shared" si="30"/>
        <v>#VALUE!</v>
      </c>
      <c r="I173" s="335" t="e">
        <f t="shared" si="29"/>
        <v>#VALUE!</v>
      </c>
      <c r="J173" s="335" t="str">
        <f t="shared" si="31"/>
        <v/>
      </c>
      <c r="K173" s="335" t="e">
        <f t="shared" si="29"/>
        <v>#VALUE!</v>
      </c>
      <c r="L173" s="334" t="e">
        <f t="shared" si="32"/>
        <v>#VALUE!</v>
      </c>
      <c r="M173" s="335" t="e">
        <f t="shared" si="33"/>
        <v>#VALUE!</v>
      </c>
      <c r="N173" s="335" t="e">
        <f t="shared" si="33"/>
        <v>#VALUE!</v>
      </c>
      <c r="O173" s="335" t="e">
        <f t="shared" si="33"/>
        <v>#VALUE!</v>
      </c>
      <c r="P173" s="335" t="e">
        <f t="shared" si="34"/>
        <v>#VALUE!</v>
      </c>
      <c r="Q173" s="335" t="e">
        <f t="shared" si="33"/>
        <v>#VALUE!</v>
      </c>
      <c r="R173" s="335" t="str">
        <f t="shared" si="35"/>
        <v/>
      </c>
      <c r="S173" s="335" t="e">
        <f t="shared" si="33"/>
        <v>#VALUE!</v>
      </c>
    </row>
    <row r="174" spans="1:19" x14ac:dyDescent="0.2">
      <c r="A174" s="64" t="str">
        <f>IF('1b. Kons. jord'!C83&gt;0,"x","")</f>
        <v/>
      </c>
      <c r="B174" s="65" t="str">
        <f t="shared" si="27"/>
        <v>Kortkjedete kl. paraf.</v>
      </c>
      <c r="C174" s="65" t="str">
        <f t="shared" si="27"/>
        <v/>
      </c>
      <c r="D174" s="334" t="e">
        <f t="shared" si="28"/>
        <v>#VALUE!</v>
      </c>
      <c r="E174" s="335" t="e">
        <f t="shared" si="29"/>
        <v>#VALUE!</v>
      </c>
      <c r="F174" s="335" t="e">
        <f t="shared" si="29"/>
        <v>#VALUE!</v>
      </c>
      <c r="G174" s="335" t="e">
        <f t="shared" si="29"/>
        <v>#VALUE!</v>
      </c>
      <c r="H174" s="335" t="e">
        <f t="shared" si="30"/>
        <v>#VALUE!</v>
      </c>
      <c r="I174" s="335" t="e">
        <f t="shared" si="29"/>
        <v>#VALUE!</v>
      </c>
      <c r="J174" s="335" t="str">
        <f t="shared" si="31"/>
        <v/>
      </c>
      <c r="K174" s="335" t="e">
        <f t="shared" si="29"/>
        <v>#VALUE!</v>
      </c>
      <c r="L174" s="334" t="e">
        <f t="shared" si="32"/>
        <v>#VALUE!</v>
      </c>
      <c r="M174" s="335" t="e">
        <f t="shared" si="33"/>
        <v>#VALUE!</v>
      </c>
      <c r="N174" s="335" t="e">
        <f t="shared" si="33"/>
        <v>#VALUE!</v>
      </c>
      <c r="O174" s="335" t="e">
        <f t="shared" si="33"/>
        <v>#VALUE!</v>
      </c>
      <c r="P174" s="335" t="e">
        <f t="shared" si="34"/>
        <v>#VALUE!</v>
      </c>
      <c r="Q174" s="335" t="e">
        <f t="shared" si="33"/>
        <v>#VALUE!</v>
      </c>
      <c r="R174" s="335" t="str">
        <f t="shared" si="35"/>
        <v/>
      </c>
      <c r="S174" s="335" t="e">
        <f t="shared" si="33"/>
        <v>#VALUE!</v>
      </c>
    </row>
    <row r="175" spans="1:19" x14ac:dyDescent="0.2">
      <c r="A175" s="64" t="str">
        <f>IF('1b. Kons. jord'!C84&gt;0,"x","")</f>
        <v/>
      </c>
      <c r="B175" s="65" t="str">
        <f t="shared" si="27"/>
        <v>Polyklorerte naftalener</v>
      </c>
      <c r="C175" s="65" t="str">
        <f t="shared" si="27"/>
        <v/>
      </c>
      <c r="D175" s="334" t="e">
        <f t="shared" si="28"/>
        <v>#VALUE!</v>
      </c>
      <c r="E175" s="335" t="e">
        <f t="shared" si="29"/>
        <v>#VALUE!</v>
      </c>
      <c r="F175" s="335" t="e">
        <f t="shared" si="29"/>
        <v>#VALUE!</v>
      </c>
      <c r="G175" s="335" t="e">
        <f t="shared" si="29"/>
        <v>#VALUE!</v>
      </c>
      <c r="H175" s="335" t="e">
        <f t="shared" si="30"/>
        <v>#VALUE!</v>
      </c>
      <c r="I175" s="335" t="e">
        <f t="shared" si="29"/>
        <v>#VALUE!</v>
      </c>
      <c r="J175" s="335" t="str">
        <f t="shared" si="31"/>
        <v/>
      </c>
      <c r="K175" s="335" t="e">
        <f t="shared" si="29"/>
        <v>#VALUE!</v>
      </c>
      <c r="L175" s="334" t="e">
        <f t="shared" si="32"/>
        <v>#VALUE!</v>
      </c>
      <c r="M175" s="335" t="e">
        <f t="shared" si="33"/>
        <v>#VALUE!</v>
      </c>
      <c r="N175" s="335" t="e">
        <f t="shared" si="33"/>
        <v>#VALUE!</v>
      </c>
      <c r="O175" s="335" t="e">
        <f t="shared" si="33"/>
        <v>#VALUE!</v>
      </c>
      <c r="P175" s="335" t="e">
        <f t="shared" si="34"/>
        <v>#VALUE!</v>
      </c>
      <c r="Q175" s="335" t="e">
        <f t="shared" si="33"/>
        <v>#VALUE!</v>
      </c>
      <c r="R175" s="335" t="str">
        <f t="shared" si="35"/>
        <v/>
      </c>
      <c r="S175" s="335" t="e">
        <f t="shared" si="33"/>
        <v>#VALUE!</v>
      </c>
    </row>
    <row r="176" spans="1:19" x14ac:dyDescent="0.2">
      <c r="A176" s="64" t="str">
        <f>IF('1b. Kons. jord'!C85&gt;0,"x","")</f>
        <v/>
      </c>
      <c r="B176" s="65" t="str">
        <f t="shared" ref="B176:C177" si="36">B85</f>
        <v>Trikresylfosfat</v>
      </c>
      <c r="C176" s="65" t="str">
        <f t="shared" si="36"/>
        <v/>
      </c>
      <c r="D176" s="334" t="e">
        <f t="shared" si="28"/>
        <v>#VALUE!</v>
      </c>
      <c r="E176" s="335" t="e">
        <f t="shared" ref="E176:K177" si="37">E85/$D85</f>
        <v>#VALUE!</v>
      </c>
      <c r="F176" s="335" t="e">
        <f t="shared" si="37"/>
        <v>#VALUE!</v>
      </c>
      <c r="G176" s="335" t="e">
        <f t="shared" si="37"/>
        <v>#VALUE!</v>
      </c>
      <c r="H176" s="335" t="e">
        <f t="shared" si="30"/>
        <v>#VALUE!</v>
      </c>
      <c r="I176" s="335" t="e">
        <f t="shared" si="37"/>
        <v>#VALUE!</v>
      </c>
      <c r="J176" s="335" t="str">
        <f t="shared" si="31"/>
        <v/>
      </c>
      <c r="K176" s="335" t="e">
        <f t="shared" si="37"/>
        <v>#VALUE!</v>
      </c>
      <c r="L176" s="334" t="e">
        <f t="shared" ref="L176" si="38">SUM(M176:S176)</f>
        <v>#VALUE!</v>
      </c>
      <c r="M176" s="335" t="e">
        <f t="shared" si="33"/>
        <v>#VALUE!</v>
      </c>
      <c r="N176" s="335" t="e">
        <f t="shared" si="33"/>
        <v>#VALUE!</v>
      </c>
      <c r="O176" s="335" t="e">
        <f t="shared" si="33"/>
        <v>#VALUE!</v>
      </c>
      <c r="P176" s="335" t="e">
        <f t="shared" si="34"/>
        <v>#VALUE!</v>
      </c>
      <c r="Q176" s="335" t="e">
        <f t="shared" si="33"/>
        <v>#VALUE!</v>
      </c>
      <c r="R176" s="335" t="str">
        <f t="shared" si="35"/>
        <v/>
      </c>
      <c r="S176" s="335" t="e">
        <f t="shared" si="33"/>
        <v>#VALUE!</v>
      </c>
    </row>
    <row r="177" spans="1:19" x14ac:dyDescent="0.2">
      <c r="A177" s="64" t="str">
        <f>IF('1b. Kons. jord'!C86&gt;0,"x","")</f>
        <v/>
      </c>
      <c r="B177" s="65" t="str">
        <f t="shared" si="36"/>
        <v>Dioksin (TCDD-ekv.)</v>
      </c>
      <c r="C177" s="65" t="str">
        <f t="shared" si="36"/>
        <v/>
      </c>
      <c r="D177" s="334" t="e">
        <f t="shared" si="28"/>
        <v>#VALUE!</v>
      </c>
      <c r="E177" s="335" t="e">
        <f t="shared" si="37"/>
        <v>#VALUE!</v>
      </c>
      <c r="F177" s="335" t="e">
        <f t="shared" si="37"/>
        <v>#VALUE!</v>
      </c>
      <c r="G177" s="335" t="e">
        <f t="shared" si="37"/>
        <v>#VALUE!</v>
      </c>
      <c r="H177" s="335" t="e">
        <f t="shared" si="30"/>
        <v>#VALUE!</v>
      </c>
      <c r="I177" s="335" t="e">
        <f t="shared" si="37"/>
        <v>#VALUE!</v>
      </c>
      <c r="J177" s="335" t="str">
        <f t="shared" si="31"/>
        <v/>
      </c>
      <c r="K177" s="335" t="e">
        <f t="shared" si="37"/>
        <v>#VALUE!</v>
      </c>
      <c r="L177" s="334" t="e">
        <f t="shared" si="32"/>
        <v>#VALUE!</v>
      </c>
      <c r="M177" s="335" t="e">
        <f t="shared" ref="M177:S177" si="39">M86/$L86</f>
        <v>#VALUE!</v>
      </c>
      <c r="N177" s="335" t="e">
        <f t="shared" si="39"/>
        <v>#VALUE!</v>
      </c>
      <c r="O177" s="335" t="e">
        <f t="shared" si="39"/>
        <v>#VALUE!</v>
      </c>
      <c r="P177" s="335" t="e">
        <f t="shared" si="34"/>
        <v>#VALUE!</v>
      </c>
      <c r="Q177" s="335" t="e">
        <f t="shared" si="39"/>
        <v>#VALUE!</v>
      </c>
      <c r="R177" s="335" t="str">
        <f t="shared" si="35"/>
        <v/>
      </c>
      <c r="S177" s="335" t="e">
        <f t="shared" si="39"/>
        <v>#VALUE!</v>
      </c>
    </row>
    <row r="178" spans="1:19" x14ac:dyDescent="0.2">
      <c r="A178" s="64" t="str">
        <f>IF('1b. Kons. jord'!C87&gt;0,"x","")</f>
        <v/>
      </c>
      <c r="B178" s="65" t="str">
        <f t="shared" ref="B178:C178" si="40">B87</f>
        <v>-</v>
      </c>
      <c r="C178" s="65" t="str">
        <f t="shared" si="40"/>
        <v/>
      </c>
      <c r="D178" s="334" t="e">
        <f t="shared" ref="D178" si="41">SUM(E178:K178)</f>
        <v>#VALUE!</v>
      </c>
      <c r="E178" s="335" t="e">
        <f t="shared" ref="E178:G178" si="42">E87/$D87</f>
        <v>#VALUE!</v>
      </c>
      <c r="F178" s="335" t="e">
        <f t="shared" si="42"/>
        <v>#VALUE!</v>
      </c>
      <c r="G178" s="335" t="e">
        <f t="shared" si="42"/>
        <v>#VALUE!</v>
      </c>
      <c r="H178" s="335" t="e">
        <f t="shared" si="30"/>
        <v>#VALUE!</v>
      </c>
      <c r="I178" s="335" t="e">
        <f t="shared" ref="I178" si="43">I87/$D87</f>
        <v>#VALUE!</v>
      </c>
      <c r="J178" s="335" t="str">
        <f t="shared" si="31"/>
        <v/>
      </c>
      <c r="K178" s="335" t="e">
        <f t="shared" ref="K178" si="44">K87/$D87</f>
        <v>#VALUE!</v>
      </c>
      <c r="L178" s="334" t="e">
        <f t="shared" ref="L178" si="45">SUM(M178:S178)</f>
        <v>#VALUE!</v>
      </c>
      <c r="M178" s="335" t="e">
        <f t="shared" ref="M178:O178" si="46">M87/$L87</f>
        <v>#VALUE!</v>
      </c>
      <c r="N178" s="335" t="e">
        <f t="shared" si="46"/>
        <v>#VALUE!</v>
      </c>
      <c r="O178" s="335" t="e">
        <f t="shared" si="46"/>
        <v>#VALUE!</v>
      </c>
      <c r="P178" s="335" t="e">
        <f t="shared" si="34"/>
        <v>#VALUE!</v>
      </c>
      <c r="Q178" s="335" t="e">
        <f t="shared" ref="Q178" si="47">Q87/$L87</f>
        <v>#VALUE!</v>
      </c>
      <c r="R178" s="335" t="str">
        <f t="shared" si="35"/>
        <v/>
      </c>
      <c r="S178" s="335" t="e">
        <f t="shared" ref="S178" si="48">S87/$L87</f>
        <v>#VALUE!</v>
      </c>
    </row>
    <row r="179" spans="1:19" x14ac:dyDescent="0.2">
      <c r="A179" s="64" t="str">
        <f>IF('1b. Kons. jord'!C88&gt;0,"x","")</f>
        <v/>
      </c>
      <c r="B179" s="65" t="str">
        <f t="shared" ref="B179:C179" si="49">B88</f>
        <v>-</v>
      </c>
      <c r="C179" s="65" t="str">
        <f t="shared" si="49"/>
        <v/>
      </c>
      <c r="D179" s="334" t="e">
        <f t="shared" ref="D179:D182" si="50">SUM(E179:K179)</f>
        <v>#VALUE!</v>
      </c>
      <c r="E179" s="335" t="e">
        <f t="shared" ref="E179:G179" si="51">E88/$D88</f>
        <v>#VALUE!</v>
      </c>
      <c r="F179" s="335" t="e">
        <f t="shared" si="51"/>
        <v>#VALUE!</v>
      </c>
      <c r="G179" s="335" t="e">
        <f t="shared" si="51"/>
        <v>#VALUE!</v>
      </c>
      <c r="H179" s="335" t="e">
        <f t="shared" si="30"/>
        <v>#VALUE!</v>
      </c>
      <c r="I179" s="335" t="e">
        <f t="shared" ref="I179" si="52">I88/$D88</f>
        <v>#VALUE!</v>
      </c>
      <c r="J179" s="335" t="str">
        <f t="shared" si="31"/>
        <v/>
      </c>
      <c r="K179" s="335" t="e">
        <f t="shared" ref="K179" si="53">K88/$D88</f>
        <v>#VALUE!</v>
      </c>
      <c r="L179" s="334" t="e">
        <f t="shared" ref="L179:L182" si="54">SUM(M179:S179)</f>
        <v>#VALUE!</v>
      </c>
      <c r="M179" s="335" t="e">
        <f t="shared" ref="M179:O179" si="55">M88/$L88</f>
        <v>#VALUE!</v>
      </c>
      <c r="N179" s="335" t="e">
        <f t="shared" si="55"/>
        <v>#VALUE!</v>
      </c>
      <c r="O179" s="335" t="e">
        <f t="shared" si="55"/>
        <v>#VALUE!</v>
      </c>
      <c r="P179" s="335" t="e">
        <f t="shared" si="34"/>
        <v>#VALUE!</v>
      </c>
      <c r="Q179" s="335" t="e">
        <f t="shared" ref="Q179" si="56">Q88/$L88</f>
        <v>#VALUE!</v>
      </c>
      <c r="R179" s="335" t="str">
        <f t="shared" si="35"/>
        <v/>
      </c>
      <c r="S179" s="335" t="e">
        <f t="shared" ref="S179" si="57">S88/$L88</f>
        <v>#VALUE!</v>
      </c>
    </row>
    <row r="180" spans="1:19" x14ac:dyDescent="0.2">
      <c r="A180" s="64" t="str">
        <f>IF('1b. Kons. jord'!C89&gt;0,"x","")</f>
        <v/>
      </c>
      <c r="B180" s="65" t="str">
        <f t="shared" ref="B180:C180" si="58">B89</f>
        <v>-</v>
      </c>
      <c r="C180" s="65" t="str">
        <f t="shared" si="58"/>
        <v/>
      </c>
      <c r="D180" s="334" t="e">
        <f t="shared" si="50"/>
        <v>#VALUE!</v>
      </c>
      <c r="E180" s="335" t="e">
        <f t="shared" ref="E180:G180" si="59">E89/$D89</f>
        <v>#VALUE!</v>
      </c>
      <c r="F180" s="335" t="e">
        <f t="shared" si="59"/>
        <v>#VALUE!</v>
      </c>
      <c r="G180" s="335" t="e">
        <f t="shared" si="59"/>
        <v>#VALUE!</v>
      </c>
      <c r="H180" s="335" t="e">
        <f t="shared" si="30"/>
        <v>#VALUE!</v>
      </c>
      <c r="I180" s="335" t="e">
        <f t="shared" ref="I180" si="60">I89/$D89</f>
        <v>#VALUE!</v>
      </c>
      <c r="J180" s="335" t="str">
        <f t="shared" si="31"/>
        <v/>
      </c>
      <c r="K180" s="335" t="e">
        <f t="shared" ref="K180" si="61">K89/$D89</f>
        <v>#VALUE!</v>
      </c>
      <c r="L180" s="334" t="e">
        <f t="shared" si="54"/>
        <v>#VALUE!</v>
      </c>
      <c r="M180" s="335" t="e">
        <f t="shared" ref="M180:O180" si="62">M89/$L89</f>
        <v>#VALUE!</v>
      </c>
      <c r="N180" s="335" t="e">
        <f t="shared" si="62"/>
        <v>#VALUE!</v>
      </c>
      <c r="O180" s="335" t="e">
        <f t="shared" si="62"/>
        <v>#VALUE!</v>
      </c>
      <c r="P180" s="335" t="e">
        <f t="shared" si="34"/>
        <v>#VALUE!</v>
      </c>
      <c r="Q180" s="335" t="e">
        <f t="shared" ref="Q180" si="63">Q89/$L89</f>
        <v>#VALUE!</v>
      </c>
      <c r="R180" s="335" t="str">
        <f t="shared" si="35"/>
        <v/>
      </c>
      <c r="S180" s="335" t="e">
        <f t="shared" ref="S180" si="64">S89/$L89</f>
        <v>#VALUE!</v>
      </c>
    </row>
    <row r="181" spans="1:19" x14ac:dyDescent="0.2">
      <c r="A181" s="64" t="str">
        <f>IF('1b. Kons. jord'!C90&gt;0,"x","")</f>
        <v/>
      </c>
      <c r="B181" s="65" t="str">
        <f t="shared" ref="B181:C181" si="65">B90</f>
        <v>-</v>
      </c>
      <c r="C181" s="65" t="str">
        <f t="shared" si="65"/>
        <v/>
      </c>
      <c r="D181" s="334" t="e">
        <f t="shared" si="50"/>
        <v>#VALUE!</v>
      </c>
      <c r="E181" s="335" t="e">
        <f t="shared" ref="E181:G181" si="66">E90/$D90</f>
        <v>#VALUE!</v>
      </c>
      <c r="F181" s="335" t="e">
        <f t="shared" si="66"/>
        <v>#VALUE!</v>
      </c>
      <c r="G181" s="335" t="e">
        <f t="shared" si="66"/>
        <v>#VALUE!</v>
      </c>
      <c r="H181" s="335" t="e">
        <f t="shared" si="30"/>
        <v>#VALUE!</v>
      </c>
      <c r="I181" s="335" t="e">
        <f t="shared" ref="I181" si="67">I90/$D90</f>
        <v>#VALUE!</v>
      </c>
      <c r="J181" s="335" t="str">
        <f t="shared" si="31"/>
        <v/>
      </c>
      <c r="K181" s="335" t="e">
        <f t="shared" ref="K181" si="68">K90/$D90</f>
        <v>#VALUE!</v>
      </c>
      <c r="L181" s="334" t="e">
        <f t="shared" si="54"/>
        <v>#VALUE!</v>
      </c>
      <c r="M181" s="335" t="e">
        <f t="shared" ref="M181:O181" si="69">M90/$L90</f>
        <v>#VALUE!</v>
      </c>
      <c r="N181" s="335" t="e">
        <f t="shared" si="69"/>
        <v>#VALUE!</v>
      </c>
      <c r="O181" s="335" t="e">
        <f t="shared" si="69"/>
        <v>#VALUE!</v>
      </c>
      <c r="P181" s="335" t="e">
        <f t="shared" si="34"/>
        <v>#VALUE!</v>
      </c>
      <c r="Q181" s="335" t="e">
        <f t="shared" ref="Q181" si="70">Q90/$L90</f>
        <v>#VALUE!</v>
      </c>
      <c r="R181" s="335" t="str">
        <f t="shared" si="35"/>
        <v/>
      </c>
      <c r="S181" s="335" t="e">
        <f t="shared" ref="S181" si="71">S90/$L90</f>
        <v>#VALUE!</v>
      </c>
    </row>
    <row r="182" spans="1:19" x14ac:dyDescent="0.2">
      <c r="A182" s="64" t="str">
        <f>IF('1b. Kons. jord'!C91&gt;0,"x","")</f>
        <v/>
      </c>
      <c r="B182" s="65" t="str">
        <f t="shared" ref="B182:C182" si="72">B91</f>
        <v>-</v>
      </c>
      <c r="C182" s="65" t="str">
        <f t="shared" si="72"/>
        <v/>
      </c>
      <c r="D182" s="334" t="e">
        <f t="shared" si="50"/>
        <v>#VALUE!</v>
      </c>
      <c r="E182" s="335" t="e">
        <f t="shared" ref="E182:G182" si="73">E91/$D91</f>
        <v>#VALUE!</v>
      </c>
      <c r="F182" s="335" t="e">
        <f t="shared" si="73"/>
        <v>#VALUE!</v>
      </c>
      <c r="G182" s="335" t="e">
        <f t="shared" si="73"/>
        <v>#VALUE!</v>
      </c>
      <c r="H182" s="335" t="e">
        <f t="shared" si="30"/>
        <v>#VALUE!</v>
      </c>
      <c r="I182" s="335" t="e">
        <f t="shared" ref="I182" si="74">I91/$D91</f>
        <v>#VALUE!</v>
      </c>
      <c r="J182" s="335" t="str">
        <f t="shared" si="31"/>
        <v/>
      </c>
      <c r="K182" s="335" t="e">
        <f t="shared" ref="K182" si="75">K91/$D91</f>
        <v>#VALUE!</v>
      </c>
      <c r="L182" s="334" t="e">
        <f t="shared" si="54"/>
        <v>#VALUE!</v>
      </c>
      <c r="M182" s="335" t="e">
        <f t="shared" ref="M182:O182" si="76">M91/$L91</f>
        <v>#VALUE!</v>
      </c>
      <c r="N182" s="335" t="e">
        <f t="shared" si="76"/>
        <v>#VALUE!</v>
      </c>
      <c r="O182" s="335" t="e">
        <f t="shared" si="76"/>
        <v>#VALUE!</v>
      </c>
      <c r="P182" s="335" t="e">
        <f t="shared" si="34"/>
        <v>#VALUE!</v>
      </c>
      <c r="Q182" s="335" t="e">
        <f t="shared" ref="Q182" si="77">Q91/$L91</f>
        <v>#VALUE!</v>
      </c>
      <c r="R182" s="335" t="str">
        <f t="shared" si="35"/>
        <v/>
      </c>
      <c r="S182" s="335" t="e">
        <f t="shared" ref="S182" si="78">S91/$L91</f>
        <v>#VALUE!</v>
      </c>
    </row>
  </sheetData>
  <sheetProtection sheet="1" objects="1" scenarios="1" selectLockedCells="1"/>
  <autoFilter ref="A1:A91" xr:uid="{00000000-0009-0000-0000-00000B000000}"/>
  <mergeCells count="4">
    <mergeCell ref="D1:K2"/>
    <mergeCell ref="L1:S2"/>
    <mergeCell ref="D92:K93"/>
    <mergeCell ref="L92:S93"/>
  </mergeCells>
  <conditionalFormatting sqref="B1:C3 B183:C65501">
    <cfRule type="cellIs" dxfId="55" priority="43" stopIfTrue="1" operator="equal">
      <formula>"-"</formula>
    </cfRule>
  </conditionalFormatting>
  <conditionalFormatting sqref="B4:C91">
    <cfRule type="cellIs" dxfId="54" priority="45" stopIfTrue="1" operator="equal">
      <formula>"-"</formula>
    </cfRule>
    <cfRule type="expression" dxfId="53" priority="46" stopIfTrue="1">
      <formula>$A4="x"</formula>
    </cfRule>
  </conditionalFormatting>
  <conditionalFormatting sqref="M4:S91 D4:K91">
    <cfRule type="expression" dxfId="52" priority="47" stopIfTrue="1">
      <formula>NOT(ISNUMBER(D4))</formula>
    </cfRule>
    <cfRule type="expression" dxfId="51" priority="48" stopIfTrue="1">
      <formula>$A4 ="x"</formula>
    </cfRule>
    <cfRule type="expression" dxfId="50" priority="49" stopIfTrue="1">
      <formula>D4=0</formula>
    </cfRule>
  </conditionalFormatting>
  <conditionalFormatting sqref="Q633:Q1048576">
    <cfRule type="cellIs" dxfId="49" priority="41" operator="equal">
      <formula>0</formula>
    </cfRule>
    <cfRule type="colorScale" priority="42">
      <colorScale>
        <cfvo type="formula" val="&quot;&lt;0&quot;"/>
        <cfvo type="formula" val="&quot;&gt;0&quot;"/>
        <color rgb="FFFFFF00"/>
        <color rgb="FFFF0000"/>
      </colorScale>
    </cfRule>
  </conditionalFormatting>
  <conditionalFormatting sqref="N633:N1048576">
    <cfRule type="cellIs" dxfId="48" priority="40" operator="equal">
      <formula>0</formula>
    </cfRule>
  </conditionalFormatting>
  <conditionalFormatting sqref="B95:C182">
    <cfRule type="cellIs" dxfId="47" priority="16" stopIfTrue="1" operator="equal">
      <formula>"-"</formula>
    </cfRule>
    <cfRule type="expression" dxfId="46" priority="17" stopIfTrue="1">
      <formula>$A95="x"</formula>
    </cfRule>
  </conditionalFormatting>
  <conditionalFormatting sqref="D95:K182">
    <cfRule type="expression" dxfId="45" priority="18" stopIfTrue="1">
      <formula>NOT(ISNUMBER(D95))</formula>
    </cfRule>
    <cfRule type="expression" dxfId="44" priority="19" stopIfTrue="1">
      <formula>$A95 ="x"</formula>
    </cfRule>
    <cfRule type="expression" dxfId="43" priority="20" stopIfTrue="1">
      <formula>D95=0</formula>
    </cfRule>
  </conditionalFormatting>
  <conditionalFormatting sqref="B92:C94">
    <cfRule type="cellIs" dxfId="42" priority="15" stopIfTrue="1" operator="equal">
      <formula>"-"</formula>
    </cfRule>
  </conditionalFormatting>
  <conditionalFormatting sqref="A4:A91">
    <cfRule type="cellIs" dxfId="41" priority="14" stopIfTrue="1" operator="equal">
      <formula>""</formula>
    </cfRule>
  </conditionalFormatting>
  <conditionalFormatting sqref="A95:A182">
    <cfRule type="cellIs" dxfId="40" priority="13" stopIfTrue="1" operator="equal">
      <formula>""</formula>
    </cfRule>
  </conditionalFormatting>
  <conditionalFormatting sqref="L4">
    <cfRule type="expression" dxfId="39" priority="10" stopIfTrue="1">
      <formula>NOT(ISNUMBER(L4))</formula>
    </cfRule>
    <cfRule type="expression" dxfId="38" priority="11" stopIfTrue="1">
      <formula>$A4 ="x"</formula>
    </cfRule>
    <cfRule type="expression" dxfId="37" priority="12" stopIfTrue="1">
      <formula>L4=0</formula>
    </cfRule>
  </conditionalFormatting>
  <conditionalFormatting sqref="L5:L91">
    <cfRule type="expression" dxfId="36" priority="7" stopIfTrue="1">
      <formula>NOT(ISNUMBER(L5))</formula>
    </cfRule>
    <cfRule type="expression" dxfId="35" priority="8" stopIfTrue="1">
      <formula>$A5 ="x"</formula>
    </cfRule>
    <cfRule type="expression" dxfId="34" priority="9" stopIfTrue="1">
      <formula>L5=0</formula>
    </cfRule>
  </conditionalFormatting>
  <conditionalFormatting sqref="L95:S95">
    <cfRule type="expression" dxfId="33" priority="4" stopIfTrue="1">
      <formula>NOT(ISNUMBER(L95))</formula>
    </cfRule>
    <cfRule type="expression" dxfId="32" priority="5" stopIfTrue="1">
      <formula>$A95 ="x"</formula>
    </cfRule>
    <cfRule type="expression" dxfId="31" priority="6" stopIfTrue="1">
      <formula>L95=0</formula>
    </cfRule>
  </conditionalFormatting>
  <conditionalFormatting sqref="L96:S182">
    <cfRule type="expression" dxfId="30" priority="1" stopIfTrue="1">
      <formula>NOT(ISNUMBER(L96))</formula>
    </cfRule>
    <cfRule type="expression" dxfId="29" priority="2" stopIfTrue="1">
      <formula>$A96 ="x"</formula>
    </cfRule>
    <cfRule type="expression" dxfId="28" priority="3" stopIfTrue="1">
      <formula>L96=0</formula>
    </cfRule>
  </conditionalFormatting>
  <pageMargins left="0.78740157480314965" right="0.78740157480314965" top="0.98425196850393704" bottom="0.98425196850393704" header="0.51181102362204722" footer="0.51181102362204722"/>
  <pageSetup paperSize="8" scale="58" pageOrder="overThenDown" orientation="landscape" horizontalDpi="300" verticalDpi="300" r:id="rId1"/>
  <headerFooter alignWithMargins="0">
    <oddHeader>&amp;CBeregningsverktøy SFT veiledning 99:01 vers.1.0 - Fil: &amp;F - Ark:&amp;A</oddHeader>
    <oddFooter>&amp;L&amp;D&amp;RSide &amp;P av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5">
    <tabColor rgb="FF99CCFF"/>
    <pageSetUpPr fitToPage="1"/>
  </sheetPr>
  <dimension ref="A1:AU139"/>
  <sheetViews>
    <sheetView zoomScaleSheetLayoutView="100" workbookViewId="0">
      <pane xSplit="2" ySplit="3" topLeftCell="C4" activePane="bottomRight" state="frozen"/>
      <selection activeCell="C3" sqref="C3"/>
      <selection pane="topRight" activeCell="C3" sqref="C3"/>
      <selection pane="bottomLeft" activeCell="C3" sqref="C3"/>
      <selection pane="bottomRight" activeCell="P87" sqref="P87"/>
    </sheetView>
  </sheetViews>
  <sheetFormatPr defaultColWidth="10.7109375" defaultRowHeight="12.75" x14ac:dyDescent="0.2"/>
  <cols>
    <col min="1" max="1" width="2" style="59" bestFit="1" customWidth="1"/>
    <col min="2" max="2" width="20" style="143" bestFit="1" customWidth="1"/>
    <col min="3" max="3" width="13.5703125" style="259" customWidth="1"/>
    <col min="4" max="5" width="13.5703125" style="260" customWidth="1"/>
    <col min="6" max="6" width="13.5703125" style="261" customWidth="1"/>
    <col min="7" max="7" width="13.5703125" style="262" customWidth="1"/>
    <col min="8" max="8" width="15.5703125" style="262" customWidth="1"/>
    <col min="9" max="9" width="15.5703125" style="244" customWidth="1"/>
    <col min="10" max="13" width="15.5703125" style="262" customWidth="1"/>
    <col min="14" max="15" width="15.5703125" style="272" customWidth="1"/>
    <col min="16" max="17" width="15.5703125" style="339" customWidth="1"/>
    <col min="18" max="43" width="10.7109375" style="56"/>
    <col min="44" max="16384" width="10.7109375" style="60"/>
  </cols>
  <sheetData>
    <row r="1" spans="1:43" s="127" customFormat="1" x14ac:dyDescent="0.2">
      <c r="A1" s="125"/>
      <c r="B1" s="148"/>
      <c r="C1" s="414" t="s">
        <v>480</v>
      </c>
      <c r="D1" s="415"/>
      <c r="E1" s="416"/>
      <c r="F1" s="424" t="s">
        <v>144</v>
      </c>
      <c r="G1" s="425"/>
      <c r="H1" s="434" t="s">
        <v>145</v>
      </c>
      <c r="I1" s="435"/>
      <c r="J1" s="435"/>
      <c r="K1" s="435"/>
      <c r="L1" s="435"/>
      <c r="M1" s="435"/>
      <c r="N1" s="428" t="s">
        <v>747</v>
      </c>
      <c r="O1" s="429"/>
      <c r="P1" s="430" t="s">
        <v>744</v>
      </c>
      <c r="Q1" s="431"/>
      <c r="R1" s="126"/>
      <c r="S1" s="126"/>
      <c r="T1" s="126"/>
      <c r="U1" s="126"/>
      <c r="V1" s="126"/>
    </row>
    <row r="2" spans="1:43" s="129" customFormat="1" ht="13.5" x14ac:dyDescent="0.2">
      <c r="A2" s="128"/>
      <c r="B2" s="149"/>
      <c r="C2" s="417"/>
      <c r="D2" s="418"/>
      <c r="E2" s="419"/>
      <c r="F2" s="420" t="s">
        <v>151</v>
      </c>
      <c r="G2" s="245" t="s">
        <v>152</v>
      </c>
      <c r="H2" s="422" t="s">
        <v>733</v>
      </c>
      <c r="I2" s="423"/>
      <c r="J2" s="422" t="s">
        <v>734</v>
      </c>
      <c r="K2" s="423"/>
      <c r="L2" s="422" t="s">
        <v>735</v>
      </c>
      <c r="M2" s="423"/>
      <c r="N2" s="426" t="s">
        <v>735</v>
      </c>
      <c r="O2" s="427"/>
      <c r="P2" s="432" t="s">
        <v>735</v>
      </c>
      <c r="Q2" s="433"/>
      <c r="R2" s="128"/>
      <c r="S2" s="128"/>
      <c r="T2" s="128"/>
      <c r="U2" s="128"/>
      <c r="V2" s="128"/>
    </row>
    <row r="3" spans="1:43" s="132" customFormat="1" ht="49.5" customHeight="1" x14ac:dyDescent="0.25">
      <c r="A3" s="130"/>
      <c r="B3" s="150" t="str">
        <f>Stoff!B1</f>
        <v>Stoff</v>
      </c>
      <c r="C3" s="246" t="s">
        <v>128</v>
      </c>
      <c r="D3" s="247" t="s">
        <v>481</v>
      </c>
      <c r="E3" s="248" t="s">
        <v>482</v>
      </c>
      <c r="F3" s="421"/>
      <c r="G3" s="249" t="s">
        <v>736</v>
      </c>
      <c r="H3" s="263" t="s">
        <v>731</v>
      </c>
      <c r="I3" s="263" t="s">
        <v>732</v>
      </c>
      <c r="J3" s="263" t="s">
        <v>731</v>
      </c>
      <c r="K3" s="263" t="s">
        <v>732</v>
      </c>
      <c r="L3" s="263" t="s">
        <v>731</v>
      </c>
      <c r="M3" s="263" t="s">
        <v>732</v>
      </c>
      <c r="N3" s="270" t="s">
        <v>745</v>
      </c>
      <c r="O3" s="270" t="s">
        <v>746</v>
      </c>
      <c r="P3" s="337" t="s">
        <v>745</v>
      </c>
      <c r="Q3" s="337" t="s">
        <v>746</v>
      </c>
      <c r="R3" s="130"/>
      <c r="S3" s="130"/>
      <c r="T3" s="130"/>
      <c r="U3" s="130"/>
      <c r="V3" s="130"/>
      <c r="W3" s="131"/>
      <c r="X3" s="131"/>
      <c r="Y3" s="131"/>
      <c r="Z3" s="131"/>
      <c r="AA3" s="131"/>
      <c r="AB3" s="131"/>
      <c r="AC3" s="131"/>
      <c r="AD3" s="131"/>
      <c r="AE3" s="131"/>
      <c r="AF3" s="131"/>
      <c r="AG3" s="131"/>
      <c r="AH3" s="131"/>
      <c r="AI3" s="131"/>
      <c r="AJ3" s="131"/>
      <c r="AK3" s="131"/>
      <c r="AL3" s="131"/>
      <c r="AM3" s="131"/>
      <c r="AN3" s="131"/>
      <c r="AO3" s="131"/>
      <c r="AP3" s="131"/>
      <c r="AQ3" s="131"/>
    </row>
    <row r="4" spans="1:43" x14ac:dyDescent="0.2">
      <c r="A4" s="58" t="str">
        <f>IF(C4&gt;0,"x","")</f>
        <v/>
      </c>
      <c r="B4" s="151" t="str">
        <f>Stoff!B2</f>
        <v>Arsen</v>
      </c>
      <c r="C4" s="250">
        <f>IF('1b. Kons. jord'!C4&gt;0,'1b. Kons. jord'!C4,0)</f>
        <v>0</v>
      </c>
      <c r="D4" s="251" t="str">
        <f>IF('1b. Kons. jord'!C4&gt;0,'1b. Kons. jord'!D4,"")</f>
        <v/>
      </c>
      <c r="E4" s="251" t="str">
        <f>IF('1b. Kons. jord'!C4&gt;0,'1b. Kons. jord'!E4,"")</f>
        <v/>
      </c>
      <c r="F4" s="241">
        <f>IF(ISNUMBER(Stoff!P2),Stoff!P2,"")</f>
        <v>8</v>
      </c>
      <c r="G4" s="252" t="str">
        <f>IF(AND(ISNUMBER(F4),ISNUMBER(D4)),D4/F4-1,"")</f>
        <v/>
      </c>
      <c r="H4" s="342" t="e">
        <f>'Eksponering Barn'!D4/'Eksponering Barn'!C4-1</f>
        <v>#VALUE!</v>
      </c>
      <c r="I4" s="342" t="e">
        <f>'Eksponering Barn'!L4/'Eksponering Barn'!C4-1</f>
        <v>#VALUE!</v>
      </c>
      <c r="J4" s="342" t="e">
        <f>'Eksponering Voksen'!D4/'Eksponering Voksen'!C4-1</f>
        <v>#VALUE!</v>
      </c>
      <c r="K4" s="342" t="e">
        <f>'Eksponering Voksen'!L4/'Eksponering Voksen'!C4-1</f>
        <v>#VALUE!</v>
      </c>
      <c r="L4" s="342" t="e">
        <f>'Livstids Eksponering'!D4/'Livstids Eksponering'!C4-1</f>
        <v>#VALUE!</v>
      </c>
      <c r="M4" s="342" t="e">
        <f>'Livstids Eksponering'!L4/'Livstids Eksponering'!C4-1</f>
        <v>#VALUE!</v>
      </c>
      <c r="N4" s="342" t="e">
        <f>'Gass transport'!P2/Stoff!M2-1</f>
        <v>#VALUE!</v>
      </c>
      <c r="O4" s="342" t="e">
        <f>'Gass transport'!R2/Stoff!M2-1</f>
        <v>#VALUE!</v>
      </c>
      <c r="P4" s="342" t="e">
        <f>'Gass transport'!P2/Stoff!N2-1</f>
        <v>#VALUE!</v>
      </c>
      <c r="Q4" s="342" t="e">
        <f>'Gass transport'!R2/Stoff!N2-1</f>
        <v>#VALUE!</v>
      </c>
      <c r="R4" s="58"/>
      <c r="S4" s="58"/>
      <c r="T4" s="58"/>
      <c r="U4" s="58"/>
      <c r="V4" s="58"/>
    </row>
    <row r="5" spans="1:43" x14ac:dyDescent="0.2">
      <c r="A5" s="58" t="str">
        <f t="shared" ref="A5:A68" si="0">IF(C5&gt;0,"x","")</f>
        <v/>
      </c>
      <c r="B5" s="151" t="str">
        <f>Stoff!B3</f>
        <v>Bly</v>
      </c>
      <c r="C5" s="250">
        <f>IF('1b. Kons. jord'!C5&gt;0,'1b. Kons. jord'!C5,0)</f>
        <v>0</v>
      </c>
      <c r="D5" s="251" t="str">
        <f>IF('1b. Kons. jord'!C5&gt;0,'1b. Kons. jord'!D5,"")</f>
        <v/>
      </c>
      <c r="E5" s="251" t="str">
        <f>IF('1b. Kons. jord'!C5&gt;0,'1b. Kons. jord'!E5,"")</f>
        <v/>
      </c>
      <c r="F5" s="241">
        <f>IF(ISNUMBER(Stoff!P3),Stoff!P3,"")</f>
        <v>60</v>
      </c>
      <c r="G5" s="252" t="str">
        <f t="shared" ref="G5:G68" si="1">IF(AND(ISNUMBER(F5),ISNUMBER(D5)),D5/F5-1,"")</f>
        <v/>
      </c>
      <c r="H5" s="342" t="e">
        <f>'Eksponering Barn'!D5/'Eksponering Barn'!C5-1</f>
        <v>#VALUE!</v>
      </c>
      <c r="I5" s="342" t="e">
        <f>'Eksponering Barn'!L5/'Eksponering Barn'!C5-1</f>
        <v>#VALUE!</v>
      </c>
      <c r="J5" s="342" t="e">
        <f>'Eksponering Voksen'!D5/'Eksponering Voksen'!C5-1</f>
        <v>#VALUE!</v>
      </c>
      <c r="K5" s="342" t="e">
        <f>'Eksponering Voksen'!L5/'Eksponering Voksen'!C5-1</f>
        <v>#VALUE!</v>
      </c>
      <c r="L5" s="342" t="e">
        <f>'Livstids Eksponering'!D5/'Livstids Eksponering'!C5-1</f>
        <v>#VALUE!</v>
      </c>
      <c r="M5" s="342" t="e">
        <f>'Livstids Eksponering'!L5/'Livstids Eksponering'!C5-1</f>
        <v>#VALUE!</v>
      </c>
      <c r="N5" s="342" t="e">
        <f>'Gass transport'!P3/Stoff!M3-1</f>
        <v>#VALUE!</v>
      </c>
      <c r="O5" s="342" t="e">
        <f>'Gass transport'!R3/Stoff!M3-1</f>
        <v>#VALUE!</v>
      </c>
      <c r="P5" s="342" t="e">
        <f>'Gass transport'!P3/Stoff!N3-1</f>
        <v>#VALUE!</v>
      </c>
      <c r="Q5" s="342" t="e">
        <f>'Gass transport'!R3/Stoff!N3-1</f>
        <v>#VALUE!</v>
      </c>
      <c r="R5" s="58"/>
      <c r="S5" s="58"/>
      <c r="T5" s="58"/>
      <c r="U5" s="58"/>
      <c r="V5" s="58"/>
    </row>
    <row r="6" spans="1:43" x14ac:dyDescent="0.2">
      <c r="A6" s="58" t="str">
        <f t="shared" si="0"/>
        <v/>
      </c>
      <c r="B6" s="151" t="str">
        <f>Stoff!B4</f>
        <v>Kadmium</v>
      </c>
      <c r="C6" s="250">
        <f>IF('1b. Kons. jord'!C6&gt;0,'1b. Kons. jord'!C6,0)</f>
        <v>0</v>
      </c>
      <c r="D6" s="251" t="str">
        <f>IF('1b. Kons. jord'!C6&gt;0,'1b. Kons. jord'!D6,"")</f>
        <v/>
      </c>
      <c r="E6" s="251" t="str">
        <f>IF('1b. Kons. jord'!C6&gt;0,'1b. Kons. jord'!E6,"")</f>
        <v/>
      </c>
      <c r="F6" s="241">
        <f>IF(ISNUMBER(Stoff!P4),Stoff!P4,"")</f>
        <v>1.5</v>
      </c>
      <c r="G6" s="252" t="str">
        <f t="shared" si="1"/>
        <v/>
      </c>
      <c r="H6" s="342" t="e">
        <f>'Eksponering Barn'!D6/'Eksponering Barn'!C6-1</f>
        <v>#VALUE!</v>
      </c>
      <c r="I6" s="342" t="e">
        <f>'Eksponering Barn'!L6/'Eksponering Barn'!C6-1</f>
        <v>#VALUE!</v>
      </c>
      <c r="J6" s="342" t="e">
        <f>'Eksponering Voksen'!D6/'Eksponering Voksen'!C6-1</f>
        <v>#VALUE!</v>
      </c>
      <c r="K6" s="342" t="e">
        <f>'Eksponering Voksen'!L6/'Eksponering Voksen'!C6-1</f>
        <v>#VALUE!</v>
      </c>
      <c r="L6" s="342" t="e">
        <f>'Livstids Eksponering'!D6/'Livstids Eksponering'!C6-1</f>
        <v>#VALUE!</v>
      </c>
      <c r="M6" s="342" t="e">
        <f>'Livstids Eksponering'!L6/'Livstids Eksponering'!C6-1</f>
        <v>#VALUE!</v>
      </c>
      <c r="N6" s="342" t="e">
        <f>'Gass transport'!P4/Stoff!M4-1</f>
        <v>#VALUE!</v>
      </c>
      <c r="O6" s="342" t="e">
        <f>'Gass transport'!R4/Stoff!M4-1</f>
        <v>#VALUE!</v>
      </c>
      <c r="P6" s="342" t="e">
        <f>'Gass transport'!P4/Stoff!N4-1</f>
        <v>#VALUE!</v>
      </c>
      <c r="Q6" s="342" t="e">
        <f>'Gass transport'!R4/Stoff!N4-1</f>
        <v>#VALUE!</v>
      </c>
      <c r="R6" s="58"/>
      <c r="S6" s="58"/>
      <c r="T6" s="58"/>
      <c r="U6" s="58"/>
      <c r="V6" s="58"/>
    </row>
    <row r="7" spans="1:43" x14ac:dyDescent="0.2">
      <c r="A7" s="58" t="str">
        <f t="shared" si="0"/>
        <v/>
      </c>
      <c r="B7" s="151" t="str">
        <f>Stoff!B5</f>
        <v>Kvikksølv</v>
      </c>
      <c r="C7" s="250">
        <f>IF('1b. Kons. jord'!C7&gt;0,'1b. Kons. jord'!C7,0)</f>
        <v>0</v>
      </c>
      <c r="D7" s="251" t="str">
        <f>IF('1b. Kons. jord'!C7&gt;0,'1b. Kons. jord'!D7,"")</f>
        <v/>
      </c>
      <c r="E7" s="251" t="str">
        <f>IF('1b. Kons. jord'!C7&gt;0,'1b. Kons. jord'!E7,"")</f>
        <v/>
      </c>
      <c r="F7" s="241">
        <f>IF(ISNUMBER(Stoff!P5),Stoff!P5,"")</f>
        <v>1</v>
      </c>
      <c r="G7" s="252" t="str">
        <f t="shared" si="1"/>
        <v/>
      </c>
      <c r="H7" s="342" t="e">
        <f>'Eksponering Barn'!D7/'Eksponering Barn'!C7-1</f>
        <v>#VALUE!</v>
      </c>
      <c r="I7" s="342" t="e">
        <f>'Eksponering Barn'!L7/'Eksponering Barn'!C7-1</f>
        <v>#VALUE!</v>
      </c>
      <c r="J7" s="342" t="e">
        <f>'Eksponering Voksen'!D7/'Eksponering Voksen'!C7-1</f>
        <v>#VALUE!</v>
      </c>
      <c r="K7" s="342" t="e">
        <f>'Eksponering Voksen'!L7/'Eksponering Voksen'!C7-1</f>
        <v>#VALUE!</v>
      </c>
      <c r="L7" s="342" t="e">
        <f>'Livstids Eksponering'!D7/'Livstids Eksponering'!C7-1</f>
        <v>#VALUE!</v>
      </c>
      <c r="M7" s="342" t="e">
        <f>'Livstids Eksponering'!L7/'Livstids Eksponering'!C7-1</f>
        <v>#VALUE!</v>
      </c>
      <c r="N7" s="342" t="e">
        <f>'Gass transport'!P5/Stoff!M5-1</f>
        <v>#VALUE!</v>
      </c>
      <c r="O7" s="342" t="e">
        <f>'Gass transport'!R5/Stoff!M5-1</f>
        <v>#VALUE!</v>
      </c>
      <c r="P7" s="342" t="e">
        <f>'Gass transport'!P5/Stoff!N5-1</f>
        <v>#VALUE!</v>
      </c>
      <c r="Q7" s="342" t="e">
        <f>'Gass transport'!R5/Stoff!N5-1</f>
        <v>#VALUE!</v>
      </c>
      <c r="R7" s="58"/>
      <c r="S7" s="58"/>
      <c r="T7" s="58"/>
      <c r="U7" s="58"/>
      <c r="V7" s="58"/>
    </row>
    <row r="8" spans="1:43" x14ac:dyDescent="0.2">
      <c r="A8" s="58" t="str">
        <f t="shared" si="0"/>
        <v/>
      </c>
      <c r="B8" s="151" t="str">
        <f>Stoff!B6</f>
        <v>Kobber</v>
      </c>
      <c r="C8" s="250">
        <f>IF('1b. Kons. jord'!C8&gt;0,'1b. Kons. jord'!C8,0)</f>
        <v>0</v>
      </c>
      <c r="D8" s="251" t="str">
        <f>IF('1b. Kons. jord'!C8&gt;0,'1b. Kons. jord'!D8,"")</f>
        <v/>
      </c>
      <c r="E8" s="251" t="str">
        <f>IF('1b. Kons. jord'!C8&gt;0,'1b. Kons. jord'!E8,"")</f>
        <v/>
      </c>
      <c r="F8" s="241">
        <f>IF(ISNUMBER(Stoff!P6),Stoff!P6,"")</f>
        <v>100</v>
      </c>
      <c r="G8" s="252" t="str">
        <f t="shared" si="1"/>
        <v/>
      </c>
      <c r="H8" s="342" t="e">
        <f>'Eksponering Barn'!D8/'Eksponering Barn'!C8-1</f>
        <v>#VALUE!</v>
      </c>
      <c r="I8" s="342" t="e">
        <f>'Eksponering Barn'!L8/'Eksponering Barn'!C8-1</f>
        <v>#VALUE!</v>
      </c>
      <c r="J8" s="342" t="e">
        <f>'Eksponering Voksen'!D8/'Eksponering Voksen'!C8-1</f>
        <v>#VALUE!</v>
      </c>
      <c r="K8" s="342" t="e">
        <f>'Eksponering Voksen'!L8/'Eksponering Voksen'!C8-1</f>
        <v>#VALUE!</v>
      </c>
      <c r="L8" s="342" t="e">
        <f>'Livstids Eksponering'!D8/'Livstids Eksponering'!C8-1</f>
        <v>#VALUE!</v>
      </c>
      <c r="M8" s="342" t="e">
        <f>'Livstids Eksponering'!L8/'Livstids Eksponering'!C8-1</f>
        <v>#VALUE!</v>
      </c>
      <c r="N8" s="342" t="e">
        <f>'Gass transport'!P6/Stoff!M6-1</f>
        <v>#VALUE!</v>
      </c>
      <c r="O8" s="342" t="e">
        <f>'Gass transport'!R6/Stoff!M6-1</f>
        <v>#VALUE!</v>
      </c>
      <c r="P8" s="342" t="e">
        <f>'Gass transport'!P6/Stoff!N6-1</f>
        <v>#VALUE!</v>
      </c>
      <c r="Q8" s="342" t="e">
        <f>'Gass transport'!R6/Stoff!N6-1</f>
        <v>#VALUE!</v>
      </c>
      <c r="R8" s="58"/>
      <c r="S8" s="58"/>
      <c r="T8" s="58"/>
      <c r="U8" s="58"/>
      <c r="V8" s="58"/>
    </row>
    <row r="9" spans="1:43" x14ac:dyDescent="0.2">
      <c r="A9" s="58" t="str">
        <f t="shared" si="0"/>
        <v/>
      </c>
      <c r="B9" s="151" t="str">
        <f>Stoff!B7</f>
        <v>Sink</v>
      </c>
      <c r="C9" s="250">
        <f>IF('1b. Kons. jord'!C9&gt;0,'1b. Kons. jord'!C9,0)</f>
        <v>0</v>
      </c>
      <c r="D9" s="251" t="str">
        <f>IF('1b. Kons. jord'!C9&gt;0,'1b. Kons. jord'!D9,"")</f>
        <v/>
      </c>
      <c r="E9" s="251" t="str">
        <f>IF('1b. Kons. jord'!C9&gt;0,'1b. Kons. jord'!E9,"")</f>
        <v/>
      </c>
      <c r="F9" s="241">
        <f>IF(ISNUMBER(Stoff!P7),Stoff!P7,"")</f>
        <v>200</v>
      </c>
      <c r="G9" s="252" t="str">
        <f t="shared" si="1"/>
        <v/>
      </c>
      <c r="H9" s="342" t="e">
        <f>'Eksponering Barn'!D9/'Eksponering Barn'!C9-1</f>
        <v>#VALUE!</v>
      </c>
      <c r="I9" s="342" t="e">
        <f>'Eksponering Barn'!L9/'Eksponering Barn'!C9-1</f>
        <v>#VALUE!</v>
      </c>
      <c r="J9" s="342" t="e">
        <f>'Eksponering Voksen'!D9/'Eksponering Voksen'!C9-1</f>
        <v>#VALUE!</v>
      </c>
      <c r="K9" s="342" t="e">
        <f>'Eksponering Voksen'!L9/'Eksponering Voksen'!C9-1</f>
        <v>#VALUE!</v>
      </c>
      <c r="L9" s="342" t="e">
        <f>'Livstids Eksponering'!D9/'Livstids Eksponering'!C9-1</f>
        <v>#VALUE!</v>
      </c>
      <c r="M9" s="342" t="e">
        <f>'Livstids Eksponering'!L9/'Livstids Eksponering'!C9-1</f>
        <v>#VALUE!</v>
      </c>
      <c r="N9" s="342" t="e">
        <f>'Gass transport'!P7/Stoff!M7-1</f>
        <v>#VALUE!</v>
      </c>
      <c r="O9" s="342" t="e">
        <f>'Gass transport'!R7/Stoff!M7-1</f>
        <v>#VALUE!</v>
      </c>
      <c r="P9" s="342" t="e">
        <f>'Gass transport'!P7/Stoff!N7-1</f>
        <v>#VALUE!</v>
      </c>
      <c r="Q9" s="342" t="e">
        <f>'Gass transport'!R7/Stoff!N7-1</f>
        <v>#VALUE!</v>
      </c>
      <c r="R9" s="58"/>
      <c r="S9" s="58"/>
      <c r="T9" s="58"/>
      <c r="U9" s="58"/>
      <c r="V9" s="58"/>
    </row>
    <row r="10" spans="1:43" x14ac:dyDescent="0.2">
      <c r="A10" s="58" t="str">
        <f t="shared" si="0"/>
        <v/>
      </c>
      <c r="B10" s="151" t="str">
        <f>Stoff!B8</f>
        <v>Krom (III)</v>
      </c>
      <c r="C10" s="250">
        <f>IF('1b. Kons. jord'!C10&gt;0,'1b. Kons. jord'!C10,0)</f>
        <v>0</v>
      </c>
      <c r="D10" s="251" t="str">
        <f>IF('1b. Kons. jord'!C10&gt;0,'1b. Kons. jord'!D10,"")</f>
        <v/>
      </c>
      <c r="E10" s="251" t="str">
        <f>IF('1b. Kons. jord'!C10&gt;0,'1b. Kons. jord'!E10,"")</f>
        <v/>
      </c>
      <c r="F10" s="241">
        <f>IF(ISNUMBER(Stoff!P8),Stoff!P8,"")</f>
        <v>50</v>
      </c>
      <c r="G10" s="252" t="str">
        <f t="shared" si="1"/>
        <v/>
      </c>
      <c r="H10" s="342" t="e">
        <f>'Eksponering Barn'!D10/'Eksponering Barn'!C10-1</f>
        <v>#VALUE!</v>
      </c>
      <c r="I10" s="342" t="e">
        <f>'Eksponering Barn'!L10/'Eksponering Barn'!C10-1</f>
        <v>#VALUE!</v>
      </c>
      <c r="J10" s="342" t="e">
        <f>'Eksponering Voksen'!D10/'Eksponering Voksen'!C10-1</f>
        <v>#VALUE!</v>
      </c>
      <c r="K10" s="342" t="e">
        <f>'Eksponering Voksen'!L10/'Eksponering Voksen'!C10-1</f>
        <v>#VALUE!</v>
      </c>
      <c r="L10" s="342" t="e">
        <f>'Livstids Eksponering'!D10/'Livstids Eksponering'!C10-1</f>
        <v>#VALUE!</v>
      </c>
      <c r="M10" s="342" t="e">
        <f>'Livstids Eksponering'!L10/'Livstids Eksponering'!C10-1</f>
        <v>#VALUE!</v>
      </c>
      <c r="N10" s="342" t="e">
        <f>'Gass transport'!P8/Stoff!M8-1</f>
        <v>#VALUE!</v>
      </c>
      <c r="O10" s="342" t="e">
        <f>'Gass transport'!R8/Stoff!M8-1</f>
        <v>#VALUE!</v>
      </c>
      <c r="P10" s="342" t="e">
        <f>'Gass transport'!P8/Stoff!N8-1</f>
        <v>#VALUE!</v>
      </c>
      <c r="Q10" s="342" t="e">
        <f>'Gass transport'!R8/Stoff!N8-1</f>
        <v>#VALUE!</v>
      </c>
      <c r="R10" s="58"/>
      <c r="S10" s="58"/>
      <c r="T10" s="58"/>
      <c r="U10" s="58"/>
      <c r="V10" s="58"/>
    </row>
    <row r="11" spans="1:43" x14ac:dyDescent="0.2">
      <c r="A11" s="58" t="str">
        <f t="shared" si="0"/>
        <v/>
      </c>
      <c r="B11" s="151" t="str">
        <f>Stoff!B9</f>
        <v>Krom (VI)</v>
      </c>
      <c r="C11" s="250">
        <f>IF('1b. Kons. jord'!C11&gt;0,'1b. Kons. jord'!C11,0)</f>
        <v>0</v>
      </c>
      <c r="D11" s="251" t="str">
        <f>IF('1b. Kons. jord'!C11&gt;0,'1b. Kons. jord'!D11,"")</f>
        <v/>
      </c>
      <c r="E11" s="251" t="str">
        <f>IF('1b. Kons. jord'!C11&gt;0,'1b. Kons. jord'!E11,"")</f>
        <v/>
      </c>
      <c r="F11" s="253">
        <f>IF(ISNUMBER(Stoff!P9),Stoff!P9,"")</f>
        <v>2</v>
      </c>
      <c r="G11" s="254" t="str">
        <f t="shared" si="1"/>
        <v/>
      </c>
      <c r="H11" s="342" t="e">
        <f>'Eksponering Barn'!D11/'Eksponering Barn'!C11-1</f>
        <v>#VALUE!</v>
      </c>
      <c r="I11" s="342" t="e">
        <f>'Eksponering Barn'!L11/'Eksponering Barn'!C11-1</f>
        <v>#VALUE!</v>
      </c>
      <c r="J11" s="342" t="e">
        <f>'Eksponering Voksen'!D11/'Eksponering Voksen'!C11-1</f>
        <v>#VALUE!</v>
      </c>
      <c r="K11" s="342" t="e">
        <f>'Eksponering Voksen'!L11/'Eksponering Voksen'!C11-1</f>
        <v>#VALUE!</v>
      </c>
      <c r="L11" s="342" t="e">
        <f>'Livstids Eksponering'!D11/'Livstids Eksponering'!C11-1</f>
        <v>#VALUE!</v>
      </c>
      <c r="M11" s="342" t="e">
        <f>'Livstids Eksponering'!L11/'Livstids Eksponering'!C11-1</f>
        <v>#VALUE!</v>
      </c>
      <c r="N11" s="342" t="e">
        <f>'Gass transport'!P9/Stoff!M9-1</f>
        <v>#VALUE!</v>
      </c>
      <c r="O11" s="342" t="e">
        <f>'Gass transport'!R9/Stoff!M9-1</f>
        <v>#VALUE!</v>
      </c>
      <c r="P11" s="342" t="e">
        <f>'Gass transport'!P9/Stoff!N9-1</f>
        <v>#VALUE!</v>
      </c>
      <c r="Q11" s="342" t="e">
        <f>'Gass transport'!R9/Stoff!N9-1</f>
        <v>#VALUE!</v>
      </c>
      <c r="R11" s="58"/>
      <c r="S11" s="58"/>
      <c r="T11" s="58"/>
      <c r="U11" s="58"/>
      <c r="V11" s="58"/>
    </row>
    <row r="12" spans="1:43" x14ac:dyDescent="0.2">
      <c r="A12" s="58" t="str">
        <f t="shared" si="0"/>
        <v/>
      </c>
      <c r="B12" s="151" t="str">
        <f>Stoff!B10</f>
        <v>Krom totalt (III + VI)</v>
      </c>
      <c r="C12" s="250">
        <f>IF('1b. Kons. jord'!C12&gt;0,'1b. Kons. jord'!C12,0)</f>
        <v>0</v>
      </c>
      <c r="D12" s="251" t="str">
        <f>IF('1b. Kons. jord'!C12&gt;0,'1b. Kons. jord'!D12,"")</f>
        <v/>
      </c>
      <c r="E12" s="251" t="str">
        <f>IF('1b. Kons. jord'!C12&gt;0,'1b. Kons. jord'!E12,"")</f>
        <v/>
      </c>
      <c r="F12" s="253">
        <f>IF(ISNUMBER(Stoff!P10),Stoff!P10,"")</f>
        <v>50</v>
      </c>
      <c r="G12" s="254" t="str">
        <f t="shared" si="1"/>
        <v/>
      </c>
      <c r="H12" s="342" t="e">
        <f>'Eksponering Barn'!D12/'Eksponering Barn'!C12-1</f>
        <v>#VALUE!</v>
      </c>
      <c r="I12" s="342" t="e">
        <f>'Eksponering Barn'!L12/'Eksponering Barn'!C12-1</f>
        <v>#VALUE!</v>
      </c>
      <c r="J12" s="342" t="e">
        <f>'Eksponering Voksen'!D12/'Eksponering Voksen'!C12-1</f>
        <v>#VALUE!</v>
      </c>
      <c r="K12" s="342" t="e">
        <f>'Eksponering Voksen'!L12/'Eksponering Voksen'!C12-1</f>
        <v>#VALUE!</v>
      </c>
      <c r="L12" s="342" t="e">
        <f>'Livstids Eksponering'!D12/'Livstids Eksponering'!C12-1</f>
        <v>#VALUE!</v>
      </c>
      <c r="M12" s="342" t="e">
        <f>'Livstids Eksponering'!L12/'Livstids Eksponering'!C12-1</f>
        <v>#VALUE!</v>
      </c>
      <c r="N12" s="342" t="e">
        <f>'Gass transport'!P10/Stoff!M10-1</f>
        <v>#VALUE!</v>
      </c>
      <c r="O12" s="342" t="e">
        <f>'Gass transport'!R10/Stoff!M10-1</f>
        <v>#VALUE!</v>
      </c>
      <c r="P12" s="342" t="e">
        <f>'Gass transport'!P10/Stoff!N10-1</f>
        <v>#VALUE!</v>
      </c>
      <c r="Q12" s="342" t="e">
        <f>'Gass transport'!R10/Stoff!N10-1</f>
        <v>#VALUE!</v>
      </c>
      <c r="R12" s="58"/>
      <c r="S12" s="58"/>
      <c r="T12" s="58"/>
      <c r="U12" s="58"/>
      <c r="V12" s="58"/>
    </row>
    <row r="13" spans="1:43" x14ac:dyDescent="0.2">
      <c r="A13" s="58" t="str">
        <f t="shared" si="0"/>
        <v/>
      </c>
      <c r="B13" s="151" t="str">
        <f>Stoff!B11</f>
        <v>Nikkel</v>
      </c>
      <c r="C13" s="250">
        <f>IF('1b. Kons. jord'!C13&gt;0,'1b. Kons. jord'!C13,0)</f>
        <v>0</v>
      </c>
      <c r="D13" s="251" t="str">
        <f>IF('1b. Kons. jord'!C13&gt;0,'1b. Kons. jord'!D13,"")</f>
        <v/>
      </c>
      <c r="E13" s="251" t="str">
        <f>IF('1b. Kons. jord'!C13&gt;0,'1b. Kons. jord'!E13,"")</f>
        <v/>
      </c>
      <c r="F13" s="253">
        <f>IF(ISNUMBER(Stoff!P11),Stoff!P11,"")</f>
        <v>60</v>
      </c>
      <c r="G13" s="254" t="str">
        <f t="shared" si="1"/>
        <v/>
      </c>
      <c r="H13" s="342" t="e">
        <f>'Eksponering Barn'!D13/'Eksponering Barn'!C13-1</f>
        <v>#VALUE!</v>
      </c>
      <c r="I13" s="342" t="e">
        <f>'Eksponering Barn'!L13/'Eksponering Barn'!C13-1</f>
        <v>#VALUE!</v>
      </c>
      <c r="J13" s="342" t="e">
        <f>'Eksponering Voksen'!D13/'Eksponering Voksen'!C13-1</f>
        <v>#VALUE!</v>
      </c>
      <c r="K13" s="342" t="e">
        <f>'Eksponering Voksen'!L13/'Eksponering Voksen'!C13-1</f>
        <v>#VALUE!</v>
      </c>
      <c r="L13" s="342" t="e">
        <f>'Livstids Eksponering'!D13/'Livstids Eksponering'!C13-1</f>
        <v>#VALUE!</v>
      </c>
      <c r="M13" s="342" t="e">
        <f>'Livstids Eksponering'!L13/'Livstids Eksponering'!C13-1</f>
        <v>#VALUE!</v>
      </c>
      <c r="N13" s="342" t="e">
        <f>'Gass transport'!P11/Stoff!M11-1</f>
        <v>#VALUE!</v>
      </c>
      <c r="O13" s="342" t="e">
        <f>'Gass transport'!R11/Stoff!M11-1</f>
        <v>#VALUE!</v>
      </c>
      <c r="P13" s="342" t="e">
        <f>'Gass transport'!P11/Stoff!N11-1</f>
        <v>#VALUE!</v>
      </c>
      <c r="Q13" s="342" t="e">
        <f>'Gass transport'!R11/Stoff!N11-1</f>
        <v>#VALUE!</v>
      </c>
      <c r="R13" s="58"/>
      <c r="S13" s="58"/>
      <c r="T13" s="58"/>
      <c r="U13" s="58"/>
      <c r="V13" s="58"/>
    </row>
    <row r="14" spans="1:43" x14ac:dyDescent="0.2">
      <c r="A14" s="58" t="str">
        <f t="shared" si="0"/>
        <v/>
      </c>
      <c r="B14" s="151" t="str">
        <f>Stoff!B12</f>
        <v>Cyanid fri</v>
      </c>
      <c r="C14" s="250">
        <f>IF('1b. Kons. jord'!C14&gt;0,'1b. Kons. jord'!C14,0)</f>
        <v>0</v>
      </c>
      <c r="D14" s="251" t="str">
        <f>IF('1b. Kons. jord'!C14&gt;0,'1b. Kons. jord'!D14,"")</f>
        <v/>
      </c>
      <c r="E14" s="251" t="str">
        <f>IF('1b. Kons. jord'!C14&gt;0,'1b. Kons. jord'!E14,"")</f>
        <v/>
      </c>
      <c r="F14" s="241">
        <f>IF(ISNUMBER(Stoff!P12),Stoff!P12,"")</f>
        <v>1</v>
      </c>
      <c r="G14" s="252" t="str">
        <f t="shared" si="1"/>
        <v/>
      </c>
      <c r="H14" s="342" t="e">
        <f>'Eksponering Barn'!D14/'Eksponering Barn'!C14-1</f>
        <v>#VALUE!</v>
      </c>
      <c r="I14" s="342" t="e">
        <f>'Eksponering Barn'!L14/'Eksponering Barn'!C14-1</f>
        <v>#VALUE!</v>
      </c>
      <c r="J14" s="342" t="e">
        <f>'Eksponering Voksen'!D14/'Eksponering Voksen'!C14-1</f>
        <v>#VALUE!</v>
      </c>
      <c r="K14" s="342" t="e">
        <f>'Eksponering Voksen'!L14/'Eksponering Voksen'!C14-1</f>
        <v>#VALUE!</v>
      </c>
      <c r="L14" s="342" t="e">
        <f>'Livstids Eksponering'!D14/'Livstids Eksponering'!C14-1</f>
        <v>#VALUE!</v>
      </c>
      <c r="M14" s="342" t="e">
        <f>'Livstids Eksponering'!L14/'Livstids Eksponering'!C14-1</f>
        <v>#VALUE!</v>
      </c>
      <c r="N14" s="342" t="e">
        <f>'Gass transport'!P12/Stoff!M12-1</f>
        <v>#VALUE!</v>
      </c>
      <c r="O14" s="342" t="e">
        <f>'Gass transport'!R12/Stoff!M12-1</f>
        <v>#VALUE!</v>
      </c>
      <c r="P14" s="342" t="e">
        <f>'Gass transport'!P12/Stoff!N12-1</f>
        <v>#VALUE!</v>
      </c>
      <c r="Q14" s="342" t="e">
        <f>'Gass transport'!R12/Stoff!N12-1</f>
        <v>#VALUE!</v>
      </c>
      <c r="R14" s="58"/>
      <c r="S14" s="58"/>
      <c r="T14" s="58"/>
      <c r="U14" s="58"/>
      <c r="V14" s="58"/>
    </row>
    <row r="15" spans="1:43" x14ac:dyDescent="0.2">
      <c r="A15" s="58" t="str">
        <f t="shared" si="0"/>
        <v/>
      </c>
      <c r="B15" s="151" t="str">
        <f>Stoff!B13</f>
        <v>PCB CAS1336-36-3</v>
      </c>
      <c r="C15" s="250">
        <f>IF('1b. Kons. jord'!C15&gt;0,'1b. Kons. jord'!C15,0)</f>
        <v>0</v>
      </c>
      <c r="D15" s="251" t="str">
        <f>IF('1b. Kons. jord'!C15&gt;0,'1b. Kons. jord'!D15,"")</f>
        <v/>
      </c>
      <c r="E15" s="251" t="str">
        <f>IF('1b. Kons. jord'!C15&gt;0,'1b. Kons. jord'!E15,"")</f>
        <v/>
      </c>
      <c r="F15" s="253">
        <f>IF(ISNUMBER(Stoff!P13),Stoff!P13,"")</f>
        <v>0.01</v>
      </c>
      <c r="G15" s="254" t="str">
        <f t="shared" si="1"/>
        <v/>
      </c>
      <c r="H15" s="342" t="e">
        <f>'Eksponering Barn'!D15/'Eksponering Barn'!C15-1</f>
        <v>#VALUE!</v>
      </c>
      <c r="I15" s="342" t="e">
        <f>'Eksponering Barn'!L15/'Eksponering Barn'!C15-1</f>
        <v>#VALUE!</v>
      </c>
      <c r="J15" s="342" t="e">
        <f>'Eksponering Voksen'!D15/'Eksponering Voksen'!C15-1</f>
        <v>#VALUE!</v>
      </c>
      <c r="K15" s="342" t="e">
        <f>'Eksponering Voksen'!L15/'Eksponering Voksen'!C15-1</f>
        <v>#VALUE!</v>
      </c>
      <c r="L15" s="342" t="e">
        <f>'Livstids Eksponering'!D15/'Livstids Eksponering'!C15-1</f>
        <v>#VALUE!</v>
      </c>
      <c r="M15" s="342" t="e">
        <f>'Livstids Eksponering'!L15/'Livstids Eksponering'!C15-1</f>
        <v>#VALUE!</v>
      </c>
      <c r="N15" s="342" t="e">
        <f>'Gass transport'!P13/Stoff!M13-1</f>
        <v>#VALUE!</v>
      </c>
      <c r="O15" s="342" t="e">
        <f>'Gass transport'!R13/Stoff!M13-1</f>
        <v>#VALUE!</v>
      </c>
      <c r="P15" s="342" t="e">
        <f>'Gass transport'!P13/Stoff!N13-1</f>
        <v>#VALUE!</v>
      </c>
      <c r="Q15" s="342" t="e">
        <f>'Gass transport'!R13/Stoff!N13-1</f>
        <v>#VALUE!</v>
      </c>
      <c r="R15" s="58"/>
      <c r="S15" s="58"/>
      <c r="T15" s="58"/>
      <c r="U15" s="58"/>
      <c r="V15" s="58"/>
    </row>
    <row r="16" spans="1:43" x14ac:dyDescent="0.2">
      <c r="A16" s="58" t="str">
        <f t="shared" si="0"/>
        <v/>
      </c>
      <c r="B16" s="151" t="str">
        <f>Stoff!B14</f>
        <v>Lindan</v>
      </c>
      <c r="C16" s="250">
        <f>IF('1b. Kons. jord'!C16&gt;0,'1b. Kons. jord'!C16,0)</f>
        <v>0</v>
      </c>
      <c r="D16" s="251" t="str">
        <f>IF('1b. Kons. jord'!C16&gt;0,'1b. Kons. jord'!D16,"")</f>
        <v/>
      </c>
      <c r="E16" s="251" t="str">
        <f>IF('1b. Kons. jord'!C16&gt;0,'1b. Kons. jord'!E16,"")</f>
        <v/>
      </c>
      <c r="F16" s="253">
        <f>IF(ISNUMBER(Stoff!P14),Stoff!P14,"")</f>
        <v>1E-3</v>
      </c>
      <c r="G16" s="254" t="str">
        <f t="shared" si="1"/>
        <v/>
      </c>
      <c r="H16" s="342" t="e">
        <f>'Eksponering Barn'!D16/'Eksponering Barn'!C16-1</f>
        <v>#VALUE!</v>
      </c>
      <c r="I16" s="342" t="e">
        <f>'Eksponering Barn'!L16/'Eksponering Barn'!C16-1</f>
        <v>#VALUE!</v>
      </c>
      <c r="J16" s="342" t="e">
        <f>'Eksponering Voksen'!D16/'Eksponering Voksen'!C16-1</f>
        <v>#VALUE!</v>
      </c>
      <c r="K16" s="342" t="e">
        <f>'Eksponering Voksen'!L16/'Eksponering Voksen'!C16-1</f>
        <v>#VALUE!</v>
      </c>
      <c r="L16" s="342" t="e">
        <f>'Livstids Eksponering'!D16/'Livstids Eksponering'!C16-1</f>
        <v>#VALUE!</v>
      </c>
      <c r="M16" s="342" t="e">
        <f>'Livstids Eksponering'!L16/'Livstids Eksponering'!C16-1</f>
        <v>#VALUE!</v>
      </c>
      <c r="N16" s="342" t="e">
        <f>'Gass transport'!P14/Stoff!M14-1</f>
        <v>#VALUE!</v>
      </c>
      <c r="O16" s="342" t="e">
        <f>'Gass transport'!R14/Stoff!M14-1</f>
        <v>#VALUE!</v>
      </c>
      <c r="P16" s="342" t="e">
        <f>'Gass transport'!P14/Stoff!N14-1</f>
        <v>#VALUE!</v>
      </c>
      <c r="Q16" s="342" t="e">
        <f>'Gass transport'!R14/Stoff!N14-1</f>
        <v>#VALUE!</v>
      </c>
      <c r="R16" s="58"/>
      <c r="S16" s="58"/>
      <c r="T16" s="58"/>
      <c r="U16" s="58"/>
      <c r="V16" s="58"/>
    </row>
    <row r="17" spans="1:22" x14ac:dyDescent="0.2">
      <c r="A17" s="58" t="str">
        <f t="shared" si="0"/>
        <v/>
      </c>
      <c r="B17" s="151" t="str">
        <f>Stoff!B15</f>
        <v>DDT</v>
      </c>
      <c r="C17" s="250">
        <f>IF('1b. Kons. jord'!C17&gt;0,'1b. Kons. jord'!C17,0)</f>
        <v>0</v>
      </c>
      <c r="D17" s="251" t="str">
        <f>IF('1b. Kons. jord'!C17&gt;0,'1b. Kons. jord'!D17,"")</f>
        <v/>
      </c>
      <c r="E17" s="251" t="str">
        <f>IF('1b. Kons. jord'!C17&gt;0,'1b. Kons. jord'!E17,"")</f>
        <v/>
      </c>
      <c r="F17" s="255">
        <f>IF(ISNUMBER(Stoff!P15),Stoff!P15,"")</f>
        <v>0.04</v>
      </c>
      <c r="G17" s="252" t="str">
        <f t="shared" si="1"/>
        <v/>
      </c>
      <c r="H17" s="342" t="e">
        <f>'Eksponering Barn'!D17/'Eksponering Barn'!C17-1</f>
        <v>#VALUE!</v>
      </c>
      <c r="I17" s="342" t="e">
        <f>'Eksponering Barn'!L17/'Eksponering Barn'!C17-1</f>
        <v>#VALUE!</v>
      </c>
      <c r="J17" s="342" t="e">
        <f>'Eksponering Voksen'!D17/'Eksponering Voksen'!C17-1</f>
        <v>#VALUE!</v>
      </c>
      <c r="K17" s="342" t="e">
        <f>'Eksponering Voksen'!L17/'Eksponering Voksen'!C17-1</f>
        <v>#VALUE!</v>
      </c>
      <c r="L17" s="342" t="e">
        <f>'Livstids Eksponering'!D17/'Livstids Eksponering'!C17-1</f>
        <v>#VALUE!</v>
      </c>
      <c r="M17" s="342" t="e">
        <f>'Livstids Eksponering'!L17/'Livstids Eksponering'!C17-1</f>
        <v>#VALUE!</v>
      </c>
      <c r="N17" s="342" t="e">
        <f>'Gass transport'!P15/Stoff!M15-1</f>
        <v>#VALUE!</v>
      </c>
      <c r="O17" s="342" t="e">
        <f>'Gass transport'!R15/Stoff!M15-1</f>
        <v>#VALUE!</v>
      </c>
      <c r="P17" s="342" t="e">
        <f>'Gass transport'!P15/Stoff!N15-1</f>
        <v>#VALUE!</v>
      </c>
      <c r="Q17" s="342" t="e">
        <f>'Gass transport'!R15/Stoff!N15-1</f>
        <v>#VALUE!</v>
      </c>
      <c r="R17" s="58"/>
      <c r="S17" s="58"/>
      <c r="T17" s="58"/>
      <c r="U17" s="58"/>
      <c r="V17" s="58"/>
    </row>
    <row r="18" spans="1:22" x14ac:dyDescent="0.2">
      <c r="A18" s="58" t="str">
        <f t="shared" si="0"/>
        <v/>
      </c>
      <c r="B18" s="151" t="str">
        <f>Stoff!B16</f>
        <v>Monoklorbensen</v>
      </c>
      <c r="C18" s="250">
        <f>IF('1b. Kons. jord'!C18&gt;0,'1b. Kons. jord'!C18,0)</f>
        <v>0</v>
      </c>
      <c r="D18" s="251" t="str">
        <f>IF('1b. Kons. jord'!C18&gt;0,'1b. Kons. jord'!D18,"")</f>
        <v/>
      </c>
      <c r="E18" s="251" t="str">
        <f>IF('1b. Kons. jord'!C18&gt;0,'1b. Kons. jord'!E18,"")</f>
        <v/>
      </c>
      <c r="F18" s="241">
        <f>IF(ISNUMBER(Stoff!P16),Stoff!P16,"")</f>
        <v>0.03</v>
      </c>
      <c r="G18" s="252" t="str">
        <f t="shared" si="1"/>
        <v/>
      </c>
      <c r="H18" s="342" t="e">
        <f>'Eksponering Barn'!D18/'Eksponering Barn'!C18-1</f>
        <v>#VALUE!</v>
      </c>
      <c r="I18" s="342" t="e">
        <f>'Eksponering Barn'!L18/'Eksponering Barn'!C18-1</f>
        <v>#VALUE!</v>
      </c>
      <c r="J18" s="342" t="e">
        <f>'Eksponering Voksen'!D18/'Eksponering Voksen'!C18-1</f>
        <v>#VALUE!</v>
      </c>
      <c r="K18" s="342" t="e">
        <f>'Eksponering Voksen'!L18/'Eksponering Voksen'!C18-1</f>
        <v>#VALUE!</v>
      </c>
      <c r="L18" s="342" t="e">
        <f>'Livstids Eksponering'!D18/'Livstids Eksponering'!C18-1</f>
        <v>#VALUE!</v>
      </c>
      <c r="M18" s="342" t="e">
        <f>'Livstids Eksponering'!L18/'Livstids Eksponering'!C18-1</f>
        <v>#VALUE!</v>
      </c>
      <c r="N18" s="342" t="e">
        <f>'Gass transport'!P16/Stoff!M16-1</f>
        <v>#VALUE!</v>
      </c>
      <c r="O18" s="342" t="e">
        <f>'Gass transport'!R16/Stoff!M16-1</f>
        <v>#VALUE!</v>
      </c>
      <c r="P18" s="342" t="e">
        <f>'Gass transport'!P16/Stoff!N16-1</f>
        <v>#VALUE!</v>
      </c>
      <c r="Q18" s="342" t="e">
        <f>'Gass transport'!R16/Stoff!N16-1</f>
        <v>#VALUE!</v>
      </c>
      <c r="R18" s="58"/>
      <c r="S18" s="58"/>
      <c r="T18" s="58"/>
      <c r="U18" s="58"/>
      <c r="V18" s="58"/>
    </row>
    <row r="19" spans="1:22" x14ac:dyDescent="0.2">
      <c r="A19" s="58" t="str">
        <f t="shared" si="0"/>
        <v/>
      </c>
      <c r="B19" s="151" t="str">
        <f>Stoff!B17</f>
        <v>1,2-diklorbensen</v>
      </c>
      <c r="C19" s="250">
        <f>IF('1b. Kons. jord'!C19&gt;0,'1b. Kons. jord'!C19,0)</f>
        <v>0</v>
      </c>
      <c r="D19" s="251" t="str">
        <f>IF('1b. Kons. jord'!C19&gt;0,'1b. Kons. jord'!D19,"")</f>
        <v/>
      </c>
      <c r="E19" s="251" t="str">
        <f>IF('1b. Kons. jord'!C19&gt;0,'1b. Kons. jord'!E19,"")</f>
        <v/>
      </c>
      <c r="F19" s="241">
        <f>IF(ISNUMBER(Stoff!P17),Stoff!P17,"")</f>
        <v>0.1</v>
      </c>
      <c r="G19" s="252" t="str">
        <f t="shared" si="1"/>
        <v/>
      </c>
      <c r="H19" s="342" t="e">
        <f>'Eksponering Barn'!D19/'Eksponering Barn'!C19-1</f>
        <v>#VALUE!</v>
      </c>
      <c r="I19" s="342" t="e">
        <f>'Eksponering Barn'!L19/'Eksponering Barn'!C19-1</f>
        <v>#VALUE!</v>
      </c>
      <c r="J19" s="342" t="e">
        <f>'Eksponering Voksen'!D19/'Eksponering Voksen'!C19-1</f>
        <v>#VALUE!</v>
      </c>
      <c r="K19" s="342" t="e">
        <f>'Eksponering Voksen'!L19/'Eksponering Voksen'!C19-1</f>
        <v>#VALUE!</v>
      </c>
      <c r="L19" s="342" t="e">
        <f>'Livstids Eksponering'!D19/'Livstids Eksponering'!C19-1</f>
        <v>#VALUE!</v>
      </c>
      <c r="M19" s="342" t="e">
        <f>'Livstids Eksponering'!L19/'Livstids Eksponering'!C19-1</f>
        <v>#VALUE!</v>
      </c>
      <c r="N19" s="342" t="e">
        <f>'Gass transport'!P17/Stoff!M17-1</f>
        <v>#VALUE!</v>
      </c>
      <c r="O19" s="342" t="e">
        <f>'Gass transport'!R17/Stoff!M17-1</f>
        <v>#VALUE!</v>
      </c>
      <c r="P19" s="342" t="e">
        <f>'Gass transport'!P17/Stoff!N17-1</f>
        <v>#VALUE!</v>
      </c>
      <c r="Q19" s="342" t="e">
        <f>'Gass transport'!R17/Stoff!N17-1</f>
        <v>#VALUE!</v>
      </c>
      <c r="R19" s="58"/>
      <c r="S19" s="58"/>
      <c r="T19" s="58"/>
      <c r="U19" s="58"/>
      <c r="V19" s="58"/>
    </row>
    <row r="20" spans="1:22" x14ac:dyDescent="0.2">
      <c r="A20" s="58" t="str">
        <f t="shared" si="0"/>
        <v/>
      </c>
      <c r="B20" s="151" t="str">
        <f>Stoff!B18</f>
        <v>1,4-diklorbensen</v>
      </c>
      <c r="C20" s="250">
        <f>IF('1b. Kons. jord'!C20&gt;0,'1b. Kons. jord'!C20,0)</f>
        <v>0</v>
      </c>
      <c r="D20" s="251" t="str">
        <f>IF('1b. Kons. jord'!C20&gt;0,'1b. Kons. jord'!D20,"")</f>
        <v/>
      </c>
      <c r="E20" s="251" t="str">
        <f>IF('1b. Kons. jord'!C20&gt;0,'1b. Kons. jord'!E20,"")</f>
        <v/>
      </c>
      <c r="F20" s="241">
        <f>IF(ISNUMBER(Stoff!P18),Stoff!P18,"")</f>
        <v>7.0000000000000007E-2</v>
      </c>
      <c r="G20" s="252" t="str">
        <f t="shared" si="1"/>
        <v/>
      </c>
      <c r="H20" s="342" t="e">
        <f>'Eksponering Barn'!D20/'Eksponering Barn'!C20-1</f>
        <v>#VALUE!</v>
      </c>
      <c r="I20" s="342" t="e">
        <f>'Eksponering Barn'!L20/'Eksponering Barn'!C20-1</f>
        <v>#VALUE!</v>
      </c>
      <c r="J20" s="342" t="e">
        <f>'Eksponering Voksen'!D20/'Eksponering Voksen'!C20-1</f>
        <v>#VALUE!</v>
      </c>
      <c r="K20" s="342" t="e">
        <f>'Eksponering Voksen'!L20/'Eksponering Voksen'!C20-1</f>
        <v>#VALUE!</v>
      </c>
      <c r="L20" s="342" t="e">
        <f>'Livstids Eksponering'!D20/'Livstids Eksponering'!C20-1</f>
        <v>#VALUE!</v>
      </c>
      <c r="M20" s="342" t="e">
        <f>'Livstids Eksponering'!L20/'Livstids Eksponering'!C20-1</f>
        <v>#VALUE!</v>
      </c>
      <c r="N20" s="342" t="e">
        <f>'Gass transport'!P18/Stoff!M18-1</f>
        <v>#VALUE!</v>
      </c>
      <c r="O20" s="342" t="e">
        <f>'Gass transport'!R18/Stoff!M18-1</f>
        <v>#VALUE!</v>
      </c>
      <c r="P20" s="342" t="e">
        <f>'Gass transport'!P18/Stoff!N18-1</f>
        <v>#VALUE!</v>
      </c>
      <c r="Q20" s="342" t="e">
        <f>'Gass transport'!R18/Stoff!N18-1</f>
        <v>#VALUE!</v>
      </c>
      <c r="R20" s="58"/>
      <c r="S20" s="58"/>
      <c r="T20" s="58"/>
      <c r="U20" s="58"/>
      <c r="V20" s="58"/>
    </row>
    <row r="21" spans="1:22" x14ac:dyDescent="0.2">
      <c r="A21" s="58" t="str">
        <f t="shared" si="0"/>
        <v/>
      </c>
      <c r="B21" s="151" t="str">
        <f>Stoff!B19</f>
        <v>1,2,4-triklorbensen</v>
      </c>
      <c r="C21" s="250">
        <f>IF('1b. Kons. jord'!C21&gt;0,'1b. Kons. jord'!C21,0)</f>
        <v>0</v>
      </c>
      <c r="D21" s="251" t="str">
        <f>IF('1b. Kons. jord'!C21&gt;0,'1b. Kons. jord'!D21,"")</f>
        <v/>
      </c>
      <c r="E21" s="251" t="str">
        <f>IF('1b. Kons. jord'!C21&gt;0,'1b. Kons. jord'!E21,"")</f>
        <v/>
      </c>
      <c r="F21" s="241">
        <f>IF(ISNUMBER(Stoff!P19),Stoff!P19,"")</f>
        <v>0.05</v>
      </c>
      <c r="G21" s="252" t="str">
        <f t="shared" si="1"/>
        <v/>
      </c>
      <c r="H21" s="342" t="e">
        <f>'Eksponering Barn'!D21/'Eksponering Barn'!C21-1</f>
        <v>#VALUE!</v>
      </c>
      <c r="I21" s="342" t="e">
        <f>'Eksponering Barn'!L21/'Eksponering Barn'!C21-1</f>
        <v>#VALUE!</v>
      </c>
      <c r="J21" s="342" t="e">
        <f>'Eksponering Voksen'!D21/'Eksponering Voksen'!C21-1</f>
        <v>#VALUE!</v>
      </c>
      <c r="K21" s="342" t="e">
        <f>'Eksponering Voksen'!L21/'Eksponering Voksen'!C21-1</f>
        <v>#VALUE!</v>
      </c>
      <c r="L21" s="342" t="e">
        <f>'Livstids Eksponering'!D21/'Livstids Eksponering'!C21-1</f>
        <v>#VALUE!</v>
      </c>
      <c r="M21" s="342" t="e">
        <f>'Livstids Eksponering'!L21/'Livstids Eksponering'!C21-1</f>
        <v>#VALUE!</v>
      </c>
      <c r="N21" s="342" t="e">
        <f>'Gass transport'!P19/Stoff!M19-1</f>
        <v>#VALUE!</v>
      </c>
      <c r="O21" s="342" t="e">
        <f>'Gass transport'!R19/Stoff!M19-1</f>
        <v>#VALUE!</v>
      </c>
      <c r="P21" s="342" t="e">
        <f>'Gass transport'!P19/Stoff!N19-1</f>
        <v>#VALUE!</v>
      </c>
      <c r="Q21" s="342" t="e">
        <f>'Gass transport'!R19/Stoff!N19-1</f>
        <v>#VALUE!</v>
      </c>
      <c r="R21" s="58"/>
      <c r="S21" s="58"/>
      <c r="T21" s="58"/>
      <c r="U21" s="58"/>
      <c r="V21" s="58"/>
    </row>
    <row r="22" spans="1:22" x14ac:dyDescent="0.2">
      <c r="A22" s="58" t="str">
        <f t="shared" si="0"/>
        <v/>
      </c>
      <c r="B22" s="151" t="str">
        <f>Stoff!B20</f>
        <v>1,2,3-triklorbensen</v>
      </c>
      <c r="C22" s="250">
        <f>IF('1b. Kons. jord'!C22&gt;0,'1b. Kons. jord'!C22,0)</f>
        <v>0</v>
      </c>
      <c r="D22" s="251" t="str">
        <f>IF('1b. Kons. jord'!C22&gt;0,'1b. Kons. jord'!D22,"")</f>
        <v/>
      </c>
      <c r="E22" s="251" t="str">
        <f>IF('1b. Kons. jord'!C22&gt;0,'1b. Kons. jord'!E22,"")</f>
        <v/>
      </c>
      <c r="F22" s="241">
        <f>IF(ISNUMBER(Stoff!P20),Stoff!P20,"")</f>
        <v>0.01</v>
      </c>
      <c r="G22" s="252" t="str">
        <f t="shared" si="1"/>
        <v/>
      </c>
      <c r="H22" s="342" t="e">
        <f>'Eksponering Barn'!D22/'Eksponering Barn'!C22-1</f>
        <v>#VALUE!</v>
      </c>
      <c r="I22" s="342" t="e">
        <f>'Eksponering Barn'!L22/'Eksponering Barn'!C22-1</f>
        <v>#VALUE!</v>
      </c>
      <c r="J22" s="342" t="e">
        <f>'Eksponering Voksen'!D22/'Eksponering Voksen'!C22-1</f>
        <v>#VALUE!</v>
      </c>
      <c r="K22" s="342" t="e">
        <f>'Eksponering Voksen'!L22/'Eksponering Voksen'!C22-1</f>
        <v>#VALUE!</v>
      </c>
      <c r="L22" s="342" t="e">
        <f>'Livstids Eksponering'!D22/'Livstids Eksponering'!C22-1</f>
        <v>#VALUE!</v>
      </c>
      <c r="M22" s="342" t="e">
        <f>'Livstids Eksponering'!L22/'Livstids Eksponering'!C22-1</f>
        <v>#VALUE!</v>
      </c>
      <c r="N22" s="342" t="e">
        <f>'Gass transport'!P20/Stoff!M20-1</f>
        <v>#VALUE!</v>
      </c>
      <c r="O22" s="342" t="e">
        <f>'Gass transport'!R20/Stoff!M20-1</f>
        <v>#VALUE!</v>
      </c>
      <c r="P22" s="342" t="e">
        <f>'Gass transport'!P20/Stoff!N20-1</f>
        <v>#VALUE!</v>
      </c>
      <c r="Q22" s="342" t="e">
        <f>'Gass transport'!R20/Stoff!N20-1</f>
        <v>#VALUE!</v>
      </c>
      <c r="R22" s="58"/>
      <c r="S22" s="58"/>
      <c r="T22" s="58"/>
      <c r="U22" s="58"/>
      <c r="V22" s="58"/>
    </row>
    <row r="23" spans="1:22" x14ac:dyDescent="0.2">
      <c r="A23" s="58" t="str">
        <f t="shared" si="0"/>
        <v/>
      </c>
      <c r="B23" s="151" t="str">
        <f>Stoff!B21</f>
        <v>1,3,5-triklorbensen</v>
      </c>
      <c r="C23" s="250">
        <f>IF('1b. Kons. jord'!C23&gt;0,'1b. Kons. jord'!C23,0)</f>
        <v>0</v>
      </c>
      <c r="D23" s="251" t="str">
        <f>IF('1b. Kons. jord'!C23&gt;0,'1b. Kons. jord'!D23,"")</f>
        <v/>
      </c>
      <c r="E23" s="251" t="str">
        <f>IF('1b. Kons. jord'!C23&gt;0,'1b. Kons. jord'!E23,"")</f>
        <v/>
      </c>
      <c r="F23" s="241">
        <f>IF(ISNUMBER(Stoff!P21),Stoff!P21,"")</f>
        <v>0.01</v>
      </c>
      <c r="G23" s="252" t="str">
        <f t="shared" si="1"/>
        <v/>
      </c>
      <c r="H23" s="342" t="e">
        <f>'Eksponering Barn'!D23/'Eksponering Barn'!C23-1</f>
        <v>#VALUE!</v>
      </c>
      <c r="I23" s="342" t="e">
        <f>'Eksponering Barn'!L23/'Eksponering Barn'!C23-1</f>
        <v>#VALUE!</v>
      </c>
      <c r="J23" s="342" t="e">
        <f>'Eksponering Voksen'!D23/'Eksponering Voksen'!C23-1</f>
        <v>#VALUE!</v>
      </c>
      <c r="K23" s="342" t="e">
        <f>'Eksponering Voksen'!L23/'Eksponering Voksen'!C23-1</f>
        <v>#VALUE!</v>
      </c>
      <c r="L23" s="342" t="e">
        <f>'Livstids Eksponering'!D23/'Livstids Eksponering'!C23-1</f>
        <v>#VALUE!</v>
      </c>
      <c r="M23" s="342" t="e">
        <f>'Livstids Eksponering'!L23/'Livstids Eksponering'!C23-1</f>
        <v>#VALUE!</v>
      </c>
      <c r="N23" s="342" t="e">
        <f>'Gass transport'!P21/Stoff!M21-1</f>
        <v>#VALUE!</v>
      </c>
      <c r="O23" s="342" t="e">
        <f>'Gass transport'!R21/Stoff!M21-1</f>
        <v>#VALUE!</v>
      </c>
      <c r="P23" s="342" t="e">
        <f>'Gass transport'!P21/Stoff!N21-1</f>
        <v>#VALUE!</v>
      </c>
      <c r="Q23" s="342" t="e">
        <f>'Gass transport'!R21/Stoff!N21-1</f>
        <v>#VALUE!</v>
      </c>
      <c r="R23" s="58"/>
      <c r="S23" s="58"/>
      <c r="T23" s="58"/>
      <c r="U23" s="58"/>
      <c r="V23" s="58"/>
    </row>
    <row r="24" spans="1:22" x14ac:dyDescent="0.2">
      <c r="A24" s="58" t="str">
        <f t="shared" si="0"/>
        <v/>
      </c>
      <c r="B24" s="151" t="str">
        <f>Stoff!B22</f>
        <v>1,2,4,5-tetraklorbensen</v>
      </c>
      <c r="C24" s="250">
        <f>IF('1b. Kons. jord'!C24&gt;0,'1b. Kons. jord'!C24,0)</f>
        <v>0</v>
      </c>
      <c r="D24" s="251" t="str">
        <f>IF('1b. Kons. jord'!C24&gt;0,'1b. Kons. jord'!D24,"")</f>
        <v/>
      </c>
      <c r="E24" s="251" t="str">
        <f>IF('1b. Kons. jord'!C24&gt;0,'1b. Kons. jord'!E24,"")</f>
        <v/>
      </c>
      <c r="F24" s="241">
        <f>IF(ISNUMBER(Stoff!P22),Stoff!P22,"")</f>
        <v>0.05</v>
      </c>
      <c r="G24" s="252" t="str">
        <f t="shared" si="1"/>
        <v/>
      </c>
      <c r="H24" s="342" t="e">
        <f>'Eksponering Barn'!D24/'Eksponering Barn'!C24-1</f>
        <v>#VALUE!</v>
      </c>
      <c r="I24" s="342" t="e">
        <f>'Eksponering Barn'!L24/'Eksponering Barn'!C24-1</f>
        <v>#VALUE!</v>
      </c>
      <c r="J24" s="342" t="e">
        <f>'Eksponering Voksen'!D24/'Eksponering Voksen'!C24-1</f>
        <v>#VALUE!</v>
      </c>
      <c r="K24" s="342" t="e">
        <f>'Eksponering Voksen'!L24/'Eksponering Voksen'!C24-1</f>
        <v>#VALUE!</v>
      </c>
      <c r="L24" s="342" t="e">
        <f>'Livstids Eksponering'!D24/'Livstids Eksponering'!C24-1</f>
        <v>#VALUE!</v>
      </c>
      <c r="M24" s="342" t="e">
        <f>'Livstids Eksponering'!L24/'Livstids Eksponering'!C24-1</f>
        <v>#VALUE!</v>
      </c>
      <c r="N24" s="342" t="e">
        <f>'Gass transport'!P22/Stoff!M22-1</f>
        <v>#VALUE!</v>
      </c>
      <c r="O24" s="342" t="e">
        <f>'Gass transport'!R22/Stoff!M22-1</f>
        <v>#VALUE!</v>
      </c>
      <c r="P24" s="342" t="e">
        <f>'Gass transport'!P22/Stoff!N22-1</f>
        <v>#VALUE!</v>
      </c>
      <c r="Q24" s="342" t="e">
        <f>'Gass transport'!R22/Stoff!N22-1</f>
        <v>#VALUE!</v>
      </c>
      <c r="R24" s="58"/>
      <c r="S24" s="58"/>
      <c r="T24" s="58"/>
      <c r="U24" s="58"/>
      <c r="V24" s="58"/>
    </row>
    <row r="25" spans="1:22" x14ac:dyDescent="0.2">
      <c r="A25" s="58" t="str">
        <f t="shared" si="0"/>
        <v/>
      </c>
      <c r="B25" s="151" t="str">
        <f>Stoff!B23</f>
        <v>Pentaklorbensen</v>
      </c>
      <c r="C25" s="250">
        <f>IF('1b. Kons. jord'!C25&gt;0,'1b. Kons. jord'!C25,0)</f>
        <v>0</v>
      </c>
      <c r="D25" s="251" t="str">
        <f>IF('1b. Kons. jord'!C25&gt;0,'1b. Kons. jord'!D25,"")</f>
        <v/>
      </c>
      <c r="E25" s="251" t="str">
        <f>IF('1b. Kons. jord'!C25&gt;0,'1b. Kons. jord'!E25,"")</f>
        <v/>
      </c>
      <c r="F25" s="241">
        <f>IF(ISNUMBER(Stoff!P23),Stoff!P23,"")</f>
        <v>0.1</v>
      </c>
      <c r="G25" s="252" t="str">
        <f t="shared" si="1"/>
        <v/>
      </c>
      <c r="H25" s="342" t="e">
        <f>'Eksponering Barn'!D25/'Eksponering Barn'!C25-1</f>
        <v>#VALUE!</v>
      </c>
      <c r="I25" s="342" t="e">
        <f>'Eksponering Barn'!L25/'Eksponering Barn'!C25-1</f>
        <v>#VALUE!</v>
      </c>
      <c r="J25" s="342" t="e">
        <f>'Eksponering Voksen'!D25/'Eksponering Voksen'!C25-1</f>
        <v>#VALUE!</v>
      </c>
      <c r="K25" s="342" t="e">
        <f>'Eksponering Voksen'!L25/'Eksponering Voksen'!C25-1</f>
        <v>#VALUE!</v>
      </c>
      <c r="L25" s="342" t="e">
        <f>'Livstids Eksponering'!D25/'Livstids Eksponering'!C25-1</f>
        <v>#VALUE!</v>
      </c>
      <c r="M25" s="342" t="e">
        <f>'Livstids Eksponering'!L25/'Livstids Eksponering'!C25-1</f>
        <v>#VALUE!</v>
      </c>
      <c r="N25" s="342" t="e">
        <f>'Gass transport'!P23/Stoff!M23-1</f>
        <v>#VALUE!</v>
      </c>
      <c r="O25" s="342" t="e">
        <f>'Gass transport'!R23/Stoff!M23-1</f>
        <v>#VALUE!</v>
      </c>
      <c r="P25" s="342" t="e">
        <f>'Gass transport'!P23/Stoff!N23-1</f>
        <v>#VALUE!</v>
      </c>
      <c r="Q25" s="342" t="e">
        <f>'Gass transport'!R23/Stoff!N23-1</f>
        <v>#VALUE!</v>
      </c>
      <c r="R25" s="58"/>
      <c r="S25" s="58"/>
      <c r="T25" s="58"/>
      <c r="U25" s="58"/>
      <c r="V25" s="58"/>
    </row>
    <row r="26" spans="1:22" x14ac:dyDescent="0.2">
      <c r="A26" s="58" t="str">
        <f t="shared" si="0"/>
        <v/>
      </c>
      <c r="B26" s="151" t="str">
        <f>Stoff!B24</f>
        <v>Heksaklorbensen</v>
      </c>
      <c r="C26" s="250">
        <f>IF('1b. Kons. jord'!C26&gt;0,'1b. Kons. jord'!C26,0)</f>
        <v>0</v>
      </c>
      <c r="D26" s="251" t="str">
        <f>IF('1b. Kons. jord'!C26&gt;0,'1b. Kons. jord'!D26,"")</f>
        <v/>
      </c>
      <c r="E26" s="251" t="str">
        <f>IF('1b. Kons. jord'!C26&gt;0,'1b. Kons. jord'!E26,"")</f>
        <v/>
      </c>
      <c r="F26" s="241">
        <f>IF(ISNUMBER(Stoff!P24),Stoff!P24,"")</f>
        <v>0.01</v>
      </c>
      <c r="G26" s="252" t="str">
        <f t="shared" si="1"/>
        <v/>
      </c>
      <c r="H26" s="342" t="e">
        <f>'Eksponering Barn'!D26/'Eksponering Barn'!C26-1</f>
        <v>#VALUE!</v>
      </c>
      <c r="I26" s="342" t="e">
        <f>'Eksponering Barn'!L26/'Eksponering Barn'!C26-1</f>
        <v>#VALUE!</v>
      </c>
      <c r="J26" s="342" t="e">
        <f>'Eksponering Voksen'!D26/'Eksponering Voksen'!C26-1</f>
        <v>#VALUE!</v>
      </c>
      <c r="K26" s="342" t="e">
        <f>'Eksponering Voksen'!L26/'Eksponering Voksen'!C26-1</f>
        <v>#VALUE!</v>
      </c>
      <c r="L26" s="342" t="e">
        <f>'Livstids Eksponering'!D26/'Livstids Eksponering'!C26-1</f>
        <v>#VALUE!</v>
      </c>
      <c r="M26" s="342" t="e">
        <f>'Livstids Eksponering'!L26/'Livstids Eksponering'!C26-1</f>
        <v>#VALUE!</v>
      </c>
      <c r="N26" s="342" t="e">
        <f>'Gass transport'!P24/Stoff!M24-1</f>
        <v>#VALUE!</v>
      </c>
      <c r="O26" s="342" t="e">
        <f>'Gass transport'!R24/Stoff!M24-1</f>
        <v>#VALUE!</v>
      </c>
      <c r="P26" s="342" t="e">
        <f>'Gass transport'!P24/Stoff!N24-1</f>
        <v>#VALUE!</v>
      </c>
      <c r="Q26" s="342" t="e">
        <f>'Gass transport'!R24/Stoff!N24-1</f>
        <v>#VALUE!</v>
      </c>
      <c r="R26" s="58"/>
      <c r="S26" s="58"/>
      <c r="T26" s="58"/>
      <c r="U26" s="58"/>
      <c r="V26" s="58"/>
    </row>
    <row r="27" spans="1:22" x14ac:dyDescent="0.2">
      <c r="A27" s="58" t="str">
        <f t="shared" si="0"/>
        <v/>
      </c>
      <c r="B27" s="151" t="str">
        <f>Stoff!B25</f>
        <v>Diklormetan</v>
      </c>
      <c r="C27" s="250">
        <f>IF('1b. Kons. jord'!C27&gt;0,'1b. Kons. jord'!C27,0)</f>
        <v>0</v>
      </c>
      <c r="D27" s="251" t="str">
        <f>IF('1b. Kons. jord'!C27&gt;0,'1b. Kons. jord'!D27,"")</f>
        <v/>
      </c>
      <c r="E27" s="251" t="str">
        <f>IF('1b. Kons. jord'!C27&gt;0,'1b. Kons. jord'!E27,"")</f>
        <v/>
      </c>
      <c r="F27" s="241">
        <f>IF(ISNUMBER(Stoff!P25),Stoff!P25,"")</f>
        <v>0.06</v>
      </c>
      <c r="G27" s="252" t="str">
        <f t="shared" si="1"/>
        <v/>
      </c>
      <c r="H27" s="342" t="e">
        <f>'Eksponering Barn'!D27/'Eksponering Barn'!C27-1</f>
        <v>#VALUE!</v>
      </c>
      <c r="I27" s="342" t="e">
        <f>'Eksponering Barn'!L27/'Eksponering Barn'!C27-1</f>
        <v>#VALUE!</v>
      </c>
      <c r="J27" s="342" t="e">
        <f>'Eksponering Voksen'!D27/'Eksponering Voksen'!C27-1</f>
        <v>#VALUE!</v>
      </c>
      <c r="K27" s="342" t="e">
        <f>'Eksponering Voksen'!L27/'Eksponering Voksen'!C27-1</f>
        <v>#VALUE!</v>
      </c>
      <c r="L27" s="342" t="e">
        <f>'Livstids Eksponering'!D27/'Livstids Eksponering'!C27-1</f>
        <v>#VALUE!</v>
      </c>
      <c r="M27" s="342" t="e">
        <f>'Livstids Eksponering'!L27/'Livstids Eksponering'!C27-1</f>
        <v>#VALUE!</v>
      </c>
      <c r="N27" s="342" t="e">
        <f>'Gass transport'!P25/Stoff!M25-1</f>
        <v>#VALUE!</v>
      </c>
      <c r="O27" s="342" t="e">
        <f>'Gass transport'!R25/Stoff!M25-1</f>
        <v>#VALUE!</v>
      </c>
      <c r="P27" s="342" t="e">
        <f>'Gass transport'!P25/Stoff!N25-1</f>
        <v>#VALUE!</v>
      </c>
      <c r="Q27" s="342" t="e">
        <f>'Gass transport'!R25/Stoff!N25-1</f>
        <v>#VALUE!</v>
      </c>
      <c r="R27" s="58"/>
      <c r="S27" s="58"/>
      <c r="T27" s="58"/>
      <c r="U27" s="58"/>
      <c r="V27" s="58"/>
    </row>
    <row r="28" spans="1:22" x14ac:dyDescent="0.2">
      <c r="A28" s="58" t="str">
        <f t="shared" si="0"/>
        <v/>
      </c>
      <c r="B28" s="151" t="str">
        <f>Stoff!B26</f>
        <v>Triklormetan</v>
      </c>
      <c r="C28" s="250">
        <f>IF('1b. Kons. jord'!C28&gt;0,'1b. Kons. jord'!C28,0)</f>
        <v>0</v>
      </c>
      <c r="D28" s="251" t="str">
        <f>IF('1b. Kons. jord'!C28&gt;0,'1b. Kons. jord'!D28,"")</f>
        <v/>
      </c>
      <c r="E28" s="251" t="str">
        <f>IF('1b. Kons. jord'!C28&gt;0,'1b. Kons. jord'!E28,"")</f>
        <v/>
      </c>
      <c r="F28" s="241">
        <f>IF(ISNUMBER(Stoff!P26),Stoff!P26,"")</f>
        <v>0.02</v>
      </c>
      <c r="G28" s="252" t="str">
        <f t="shared" si="1"/>
        <v/>
      </c>
      <c r="H28" s="342" t="e">
        <f>'Eksponering Barn'!D28/'Eksponering Barn'!C28-1</f>
        <v>#VALUE!</v>
      </c>
      <c r="I28" s="342" t="e">
        <f>'Eksponering Barn'!L28/'Eksponering Barn'!C28-1</f>
        <v>#VALUE!</v>
      </c>
      <c r="J28" s="342" t="e">
        <f>'Eksponering Voksen'!D28/'Eksponering Voksen'!C28-1</f>
        <v>#VALUE!</v>
      </c>
      <c r="K28" s="342" t="e">
        <f>'Eksponering Voksen'!L28/'Eksponering Voksen'!C28-1</f>
        <v>#VALUE!</v>
      </c>
      <c r="L28" s="342" t="e">
        <f>'Livstids Eksponering'!D28/'Livstids Eksponering'!C28-1</f>
        <v>#VALUE!</v>
      </c>
      <c r="M28" s="342" t="e">
        <f>'Livstids Eksponering'!L28/'Livstids Eksponering'!C28-1</f>
        <v>#VALUE!</v>
      </c>
      <c r="N28" s="342" t="e">
        <f>'Gass transport'!P26/Stoff!M26-1</f>
        <v>#VALUE!</v>
      </c>
      <c r="O28" s="342" t="e">
        <f>'Gass transport'!R26/Stoff!M26-1</f>
        <v>#VALUE!</v>
      </c>
      <c r="P28" s="342" t="e">
        <f>'Gass transport'!P26/Stoff!N26-1</f>
        <v>#VALUE!</v>
      </c>
      <c r="Q28" s="342" t="e">
        <f>'Gass transport'!R26/Stoff!N26-1</f>
        <v>#VALUE!</v>
      </c>
      <c r="R28" s="58"/>
      <c r="S28" s="58"/>
      <c r="T28" s="58"/>
      <c r="U28" s="58"/>
      <c r="V28" s="58"/>
    </row>
    <row r="29" spans="1:22" x14ac:dyDescent="0.2">
      <c r="A29" s="58" t="str">
        <f t="shared" si="0"/>
        <v/>
      </c>
      <c r="B29" s="151" t="str">
        <f>Stoff!B27</f>
        <v>Trikloreten</v>
      </c>
      <c r="C29" s="250">
        <f>IF('1b. Kons. jord'!C29&gt;0,'1b. Kons. jord'!C29,0)</f>
        <v>0</v>
      </c>
      <c r="D29" s="251" t="str">
        <f>IF('1b. Kons. jord'!C29&gt;0,'1b. Kons. jord'!D29,"")</f>
        <v/>
      </c>
      <c r="E29" s="251" t="str">
        <f>IF('1b. Kons. jord'!C29&gt;0,'1b. Kons. jord'!E29,"")</f>
        <v/>
      </c>
      <c r="F29" s="241">
        <f>IF(ISNUMBER(Stoff!P27),Stoff!P27,"")</f>
        <v>0.1</v>
      </c>
      <c r="G29" s="252" t="str">
        <f t="shared" si="1"/>
        <v/>
      </c>
      <c r="H29" s="342" t="e">
        <f>'Eksponering Barn'!D29/'Eksponering Barn'!C29-1</f>
        <v>#VALUE!</v>
      </c>
      <c r="I29" s="342" t="e">
        <f>'Eksponering Barn'!L29/'Eksponering Barn'!C29-1</f>
        <v>#VALUE!</v>
      </c>
      <c r="J29" s="342" t="e">
        <f>'Eksponering Voksen'!D29/'Eksponering Voksen'!C29-1</f>
        <v>#VALUE!</v>
      </c>
      <c r="K29" s="342" t="e">
        <f>'Eksponering Voksen'!L29/'Eksponering Voksen'!C29-1</f>
        <v>#VALUE!</v>
      </c>
      <c r="L29" s="342" t="e">
        <f>'Livstids Eksponering'!D29/'Livstids Eksponering'!C29-1</f>
        <v>#VALUE!</v>
      </c>
      <c r="M29" s="342" t="e">
        <f>'Livstids Eksponering'!L29/'Livstids Eksponering'!C29-1</f>
        <v>#VALUE!</v>
      </c>
      <c r="N29" s="342" t="e">
        <f>'Gass transport'!P27/Stoff!M27-1</f>
        <v>#VALUE!</v>
      </c>
      <c r="O29" s="342" t="e">
        <f>'Gass transport'!R27/Stoff!M27-1</f>
        <v>#VALUE!</v>
      </c>
      <c r="P29" s="342" t="e">
        <f>'Gass transport'!P27/Stoff!N27-1</f>
        <v>#VALUE!</v>
      </c>
      <c r="Q29" s="342" t="e">
        <f>'Gass transport'!R27/Stoff!N27-1</f>
        <v>#VALUE!</v>
      </c>
      <c r="R29" s="58"/>
      <c r="S29" s="58"/>
      <c r="T29" s="58"/>
      <c r="U29" s="58"/>
      <c r="V29" s="58"/>
    </row>
    <row r="30" spans="1:22" x14ac:dyDescent="0.2">
      <c r="A30" s="58" t="str">
        <f t="shared" si="0"/>
        <v/>
      </c>
      <c r="B30" s="151" t="str">
        <f>Stoff!B28</f>
        <v>Tetraklormetan</v>
      </c>
      <c r="C30" s="250">
        <f>IF('1b. Kons. jord'!C30&gt;0,'1b. Kons. jord'!C30,0)</f>
        <v>0</v>
      </c>
      <c r="D30" s="251" t="str">
        <f>IF('1b. Kons. jord'!C30&gt;0,'1b. Kons. jord'!D30,"")</f>
        <v/>
      </c>
      <c r="E30" s="251" t="str">
        <f>IF('1b. Kons. jord'!C30&gt;0,'1b. Kons. jord'!E30,"")</f>
        <v/>
      </c>
      <c r="F30" s="253">
        <f>IF(ISNUMBER(Stoff!P28),Stoff!P28,"")</f>
        <v>0.02</v>
      </c>
      <c r="G30" s="254" t="str">
        <f t="shared" si="1"/>
        <v/>
      </c>
      <c r="H30" s="342" t="e">
        <f>'Eksponering Barn'!D30/'Eksponering Barn'!C30-1</f>
        <v>#VALUE!</v>
      </c>
      <c r="I30" s="342" t="e">
        <f>'Eksponering Barn'!L30/'Eksponering Barn'!C30-1</f>
        <v>#VALUE!</v>
      </c>
      <c r="J30" s="342" t="e">
        <f>'Eksponering Voksen'!D30/'Eksponering Voksen'!C30-1</f>
        <v>#VALUE!</v>
      </c>
      <c r="K30" s="342" t="e">
        <f>'Eksponering Voksen'!L30/'Eksponering Voksen'!C30-1</f>
        <v>#VALUE!</v>
      </c>
      <c r="L30" s="342" t="e">
        <f>'Livstids Eksponering'!D30/'Livstids Eksponering'!C30-1</f>
        <v>#VALUE!</v>
      </c>
      <c r="M30" s="342" t="e">
        <f>'Livstids Eksponering'!L30/'Livstids Eksponering'!C30-1</f>
        <v>#VALUE!</v>
      </c>
      <c r="N30" s="342" t="e">
        <f>'Gass transport'!P28/Stoff!M28-1</f>
        <v>#VALUE!</v>
      </c>
      <c r="O30" s="342" t="e">
        <f>'Gass transport'!R28/Stoff!M28-1</f>
        <v>#VALUE!</v>
      </c>
      <c r="P30" s="342" t="e">
        <f>'Gass transport'!P28/Stoff!N28-1</f>
        <v>#VALUE!</v>
      </c>
      <c r="Q30" s="342" t="e">
        <f>'Gass transport'!R28/Stoff!N28-1</f>
        <v>#VALUE!</v>
      </c>
      <c r="R30" s="58"/>
      <c r="S30" s="58"/>
      <c r="T30" s="58"/>
      <c r="U30" s="58"/>
      <c r="V30" s="58"/>
    </row>
    <row r="31" spans="1:22" x14ac:dyDescent="0.2">
      <c r="A31" s="58" t="str">
        <f t="shared" si="0"/>
        <v/>
      </c>
      <c r="B31" s="151" t="str">
        <f>Stoff!B29</f>
        <v>Tetrakloreten</v>
      </c>
      <c r="C31" s="250">
        <f>IF('1b. Kons. jord'!C31&gt;0,'1b. Kons. jord'!C31,0)</f>
        <v>0</v>
      </c>
      <c r="D31" s="251" t="str">
        <f>IF('1b. Kons. jord'!C31&gt;0,'1b. Kons. jord'!D31,"")</f>
        <v/>
      </c>
      <c r="E31" s="251" t="str">
        <f>IF('1b. Kons. jord'!C31&gt;0,'1b. Kons. jord'!E31,"")</f>
        <v/>
      </c>
      <c r="F31" s="241">
        <f>IF(ISNUMBER(Stoff!P29),Stoff!P29,"")</f>
        <v>0.01</v>
      </c>
      <c r="G31" s="252" t="str">
        <f t="shared" si="1"/>
        <v/>
      </c>
      <c r="H31" s="342" t="e">
        <f>'Eksponering Barn'!D31/'Eksponering Barn'!C31-1</f>
        <v>#VALUE!</v>
      </c>
      <c r="I31" s="342" t="e">
        <f>'Eksponering Barn'!L31/'Eksponering Barn'!C31-1</f>
        <v>#VALUE!</v>
      </c>
      <c r="J31" s="342" t="e">
        <f>'Eksponering Voksen'!D31/'Eksponering Voksen'!C31-1</f>
        <v>#VALUE!</v>
      </c>
      <c r="K31" s="342" t="e">
        <f>'Eksponering Voksen'!L31/'Eksponering Voksen'!C31-1</f>
        <v>#VALUE!</v>
      </c>
      <c r="L31" s="342" t="e">
        <f>'Livstids Eksponering'!D31/'Livstids Eksponering'!C31-1</f>
        <v>#VALUE!</v>
      </c>
      <c r="M31" s="342" t="e">
        <f>'Livstids Eksponering'!L31/'Livstids Eksponering'!C31-1</f>
        <v>#VALUE!</v>
      </c>
      <c r="N31" s="342" t="e">
        <f>'Gass transport'!P29/Stoff!M29-1</f>
        <v>#VALUE!</v>
      </c>
      <c r="O31" s="342" t="e">
        <f>'Gass transport'!R29/Stoff!M29-1</f>
        <v>#VALUE!</v>
      </c>
      <c r="P31" s="342" t="e">
        <f>'Gass transport'!P29/Stoff!N29-1</f>
        <v>#VALUE!</v>
      </c>
      <c r="Q31" s="342" t="e">
        <f>'Gass transport'!R29/Stoff!N29-1</f>
        <v>#VALUE!</v>
      </c>
      <c r="R31" s="58"/>
      <c r="S31" s="58"/>
      <c r="T31" s="58"/>
      <c r="U31" s="58"/>
      <c r="V31" s="58"/>
    </row>
    <row r="32" spans="1:22" x14ac:dyDescent="0.2">
      <c r="A32" s="58" t="str">
        <f t="shared" si="0"/>
        <v/>
      </c>
      <c r="B32" s="151" t="str">
        <f>Stoff!B30</f>
        <v>1,2-dikloretan</v>
      </c>
      <c r="C32" s="250">
        <f>IF('1b. Kons. jord'!C32&gt;0,'1b. Kons. jord'!C32,0)</f>
        <v>0</v>
      </c>
      <c r="D32" s="251" t="str">
        <f>IF('1b. Kons. jord'!C32&gt;0,'1b. Kons. jord'!D32,"")</f>
        <v/>
      </c>
      <c r="E32" s="251" t="str">
        <f>IF('1b. Kons. jord'!C32&gt;0,'1b. Kons. jord'!E32,"")</f>
        <v/>
      </c>
      <c r="F32" s="241">
        <f>IF(ISNUMBER(Stoff!P30),Stoff!P30,"")</f>
        <v>0.01</v>
      </c>
      <c r="G32" s="252" t="str">
        <f t="shared" si="1"/>
        <v/>
      </c>
      <c r="H32" s="342" t="e">
        <f>'Eksponering Barn'!D32/'Eksponering Barn'!C32-1</f>
        <v>#VALUE!</v>
      </c>
      <c r="I32" s="342" t="e">
        <f>'Eksponering Barn'!L32/'Eksponering Barn'!C32-1</f>
        <v>#VALUE!</v>
      </c>
      <c r="J32" s="342" t="e">
        <f>'Eksponering Voksen'!D32/'Eksponering Voksen'!C32-1</f>
        <v>#VALUE!</v>
      </c>
      <c r="K32" s="342" t="e">
        <f>'Eksponering Voksen'!L32/'Eksponering Voksen'!C32-1</f>
        <v>#VALUE!</v>
      </c>
      <c r="L32" s="342" t="e">
        <f>'Livstids Eksponering'!D32/'Livstids Eksponering'!C32-1</f>
        <v>#VALUE!</v>
      </c>
      <c r="M32" s="342" t="e">
        <f>'Livstids Eksponering'!L32/'Livstids Eksponering'!C32-1</f>
        <v>#VALUE!</v>
      </c>
      <c r="N32" s="342" t="e">
        <f>'Gass transport'!P30/Stoff!M30-1</f>
        <v>#VALUE!</v>
      </c>
      <c r="O32" s="342" t="e">
        <f>'Gass transport'!R30/Stoff!M30-1</f>
        <v>#VALUE!</v>
      </c>
      <c r="P32" s="342" t="e">
        <f>'Gass transport'!P30/Stoff!N30-1</f>
        <v>#VALUE!</v>
      </c>
      <c r="Q32" s="342" t="e">
        <f>'Gass transport'!R30/Stoff!N30-1</f>
        <v>#VALUE!</v>
      </c>
      <c r="R32" s="58"/>
      <c r="S32" s="58"/>
      <c r="T32" s="58"/>
      <c r="U32" s="58"/>
      <c r="V32" s="58"/>
    </row>
    <row r="33" spans="1:22" x14ac:dyDescent="0.2">
      <c r="A33" s="58" t="str">
        <f t="shared" si="0"/>
        <v/>
      </c>
      <c r="B33" s="151" t="str">
        <f>Stoff!B31</f>
        <v>1,2-dibrometan</v>
      </c>
      <c r="C33" s="250">
        <f>IF('1b. Kons. jord'!C33&gt;0,'1b. Kons. jord'!C33,0)</f>
        <v>0</v>
      </c>
      <c r="D33" s="251" t="str">
        <f>IF('1b. Kons. jord'!C33&gt;0,'1b. Kons. jord'!D33,"")</f>
        <v/>
      </c>
      <c r="E33" s="251" t="str">
        <f>IF('1b. Kons. jord'!C33&gt;0,'1b. Kons. jord'!E33,"")</f>
        <v/>
      </c>
      <c r="F33" s="241">
        <f>IF(ISNUMBER(Stoff!P31),Stoff!P31,"")</f>
        <v>4.0000000000000001E-3</v>
      </c>
      <c r="G33" s="252" t="str">
        <f t="shared" si="1"/>
        <v/>
      </c>
      <c r="H33" s="342" t="e">
        <f>'Eksponering Barn'!D33/'Eksponering Barn'!C33-1</f>
        <v>#VALUE!</v>
      </c>
      <c r="I33" s="342" t="e">
        <f>'Eksponering Barn'!L33/'Eksponering Barn'!C33-1</f>
        <v>#VALUE!</v>
      </c>
      <c r="J33" s="342" t="e">
        <f>'Eksponering Voksen'!D33/'Eksponering Voksen'!C33-1</f>
        <v>#VALUE!</v>
      </c>
      <c r="K33" s="342" t="e">
        <f>'Eksponering Voksen'!L33/'Eksponering Voksen'!C33-1</f>
        <v>#VALUE!</v>
      </c>
      <c r="L33" s="342" t="e">
        <f>'Livstids Eksponering'!D33/'Livstids Eksponering'!C33-1</f>
        <v>#VALUE!</v>
      </c>
      <c r="M33" s="342" t="e">
        <f>'Livstids Eksponering'!L33/'Livstids Eksponering'!C33-1</f>
        <v>#VALUE!</v>
      </c>
      <c r="N33" s="342" t="e">
        <f>'Gass transport'!P31/Stoff!M31-1</f>
        <v>#VALUE!</v>
      </c>
      <c r="O33" s="342" t="e">
        <f>'Gass transport'!R31/Stoff!M31-1</f>
        <v>#VALUE!</v>
      </c>
      <c r="P33" s="342" t="e">
        <f>'Gass transport'!P31/Stoff!N31-1</f>
        <v>#VALUE!</v>
      </c>
      <c r="Q33" s="342" t="e">
        <f>'Gass transport'!R31/Stoff!N31-1</f>
        <v>#VALUE!</v>
      </c>
      <c r="R33" s="58"/>
      <c r="S33" s="58"/>
      <c r="T33" s="58"/>
      <c r="U33" s="58"/>
      <c r="V33" s="58"/>
    </row>
    <row r="34" spans="1:22" x14ac:dyDescent="0.2">
      <c r="A34" s="58" t="str">
        <f t="shared" si="0"/>
        <v/>
      </c>
      <c r="B34" s="151" t="str">
        <f>Stoff!B32</f>
        <v>1,1,1-trikloretan</v>
      </c>
      <c r="C34" s="250">
        <f>IF('1b. Kons. jord'!C34&gt;0,'1b. Kons. jord'!C34,0)</f>
        <v>0</v>
      </c>
      <c r="D34" s="251" t="str">
        <f>IF('1b. Kons. jord'!C34&gt;0,'1b. Kons. jord'!D34,"")</f>
        <v/>
      </c>
      <c r="E34" s="251" t="str">
        <f>IF('1b. Kons. jord'!C34&gt;0,'1b. Kons. jord'!E34,"")</f>
        <v/>
      </c>
      <c r="F34" s="241">
        <f>IF(ISNUMBER(Stoff!P32),Stoff!P32,"")</f>
        <v>0.1</v>
      </c>
      <c r="G34" s="252" t="str">
        <f t="shared" si="1"/>
        <v/>
      </c>
      <c r="H34" s="342" t="e">
        <f>'Eksponering Barn'!D34/'Eksponering Barn'!C34-1</f>
        <v>#VALUE!</v>
      </c>
      <c r="I34" s="342" t="e">
        <f>'Eksponering Barn'!L34/'Eksponering Barn'!C34-1</f>
        <v>#VALUE!</v>
      </c>
      <c r="J34" s="342" t="e">
        <f>'Eksponering Voksen'!D34/'Eksponering Voksen'!C34-1</f>
        <v>#VALUE!</v>
      </c>
      <c r="K34" s="342" t="e">
        <f>'Eksponering Voksen'!L34/'Eksponering Voksen'!C34-1</f>
        <v>#VALUE!</v>
      </c>
      <c r="L34" s="342" t="e">
        <f>'Livstids Eksponering'!D34/'Livstids Eksponering'!C34-1</f>
        <v>#VALUE!</v>
      </c>
      <c r="M34" s="342" t="e">
        <f>'Livstids Eksponering'!L34/'Livstids Eksponering'!C34-1</f>
        <v>#VALUE!</v>
      </c>
      <c r="N34" s="342" t="e">
        <f>'Gass transport'!P32/Stoff!M32-1</f>
        <v>#VALUE!</v>
      </c>
      <c r="O34" s="342" t="e">
        <f>'Gass transport'!R32/Stoff!M32-1</f>
        <v>#VALUE!</v>
      </c>
      <c r="P34" s="342" t="e">
        <f>'Gass transport'!P32/Stoff!N32-1</f>
        <v>#VALUE!</v>
      </c>
      <c r="Q34" s="342" t="e">
        <f>'Gass transport'!R32/Stoff!N32-1</f>
        <v>#VALUE!</v>
      </c>
      <c r="R34" s="58"/>
      <c r="S34" s="58"/>
      <c r="T34" s="58"/>
      <c r="U34" s="58"/>
      <c r="V34" s="58"/>
    </row>
    <row r="35" spans="1:22" x14ac:dyDescent="0.2">
      <c r="A35" s="58" t="str">
        <f t="shared" si="0"/>
        <v/>
      </c>
      <c r="B35" s="151" t="str">
        <f>Stoff!B33</f>
        <v>1,1,2-trikloretan</v>
      </c>
      <c r="C35" s="250">
        <f>IF('1b. Kons. jord'!C35&gt;0,'1b. Kons. jord'!C35,0)</f>
        <v>0</v>
      </c>
      <c r="D35" s="251" t="str">
        <f>IF('1b. Kons. jord'!C35&gt;0,'1b. Kons. jord'!D35,"")</f>
        <v/>
      </c>
      <c r="E35" s="251" t="str">
        <f>IF('1b. Kons. jord'!C35&gt;0,'1b. Kons. jord'!E35,"")</f>
        <v/>
      </c>
      <c r="F35" s="241">
        <f>IF(ISNUMBER(Stoff!P33),Stoff!P33,"")</f>
        <v>0.01</v>
      </c>
      <c r="G35" s="252" t="str">
        <f t="shared" si="1"/>
        <v/>
      </c>
      <c r="H35" s="342" t="e">
        <f>'Eksponering Barn'!D35/'Eksponering Barn'!C35-1</f>
        <v>#VALUE!</v>
      </c>
      <c r="I35" s="342" t="e">
        <f>'Eksponering Barn'!L35/'Eksponering Barn'!C35-1</f>
        <v>#VALUE!</v>
      </c>
      <c r="J35" s="342" t="e">
        <f>'Eksponering Voksen'!D35/'Eksponering Voksen'!C35-1</f>
        <v>#VALUE!</v>
      </c>
      <c r="K35" s="342" t="e">
        <f>'Eksponering Voksen'!L35/'Eksponering Voksen'!C35-1</f>
        <v>#VALUE!</v>
      </c>
      <c r="L35" s="342" t="e">
        <f>'Livstids Eksponering'!D35/'Livstids Eksponering'!C35-1</f>
        <v>#VALUE!</v>
      </c>
      <c r="M35" s="342" t="e">
        <f>'Livstids Eksponering'!L35/'Livstids Eksponering'!C35-1</f>
        <v>#VALUE!</v>
      </c>
      <c r="N35" s="342" t="e">
        <f>'Gass transport'!P33/Stoff!M33-1</f>
        <v>#VALUE!</v>
      </c>
      <c r="O35" s="342" t="e">
        <f>'Gass transport'!R33/Stoff!M33-1</f>
        <v>#VALUE!</v>
      </c>
      <c r="P35" s="342" t="e">
        <f>'Gass transport'!P33/Stoff!N33-1</f>
        <v>#VALUE!</v>
      </c>
      <c r="Q35" s="342" t="e">
        <f>'Gass transport'!R33/Stoff!N33-1</f>
        <v>#VALUE!</v>
      </c>
      <c r="R35" s="58"/>
      <c r="S35" s="58"/>
      <c r="T35" s="58"/>
      <c r="U35" s="58"/>
      <c r="V35" s="58"/>
    </row>
    <row r="36" spans="1:22" x14ac:dyDescent="0.2">
      <c r="A36" s="58" t="str">
        <f t="shared" si="0"/>
        <v/>
      </c>
      <c r="B36" s="151" t="str">
        <f>Stoff!B34</f>
        <v>Fenol</v>
      </c>
      <c r="C36" s="250">
        <f>IF('1b. Kons. jord'!C36&gt;0,'1b. Kons. jord'!C36,0)</f>
        <v>0</v>
      </c>
      <c r="D36" s="251" t="str">
        <f>IF('1b. Kons. jord'!C36&gt;0,'1b. Kons. jord'!D36,"")</f>
        <v/>
      </c>
      <c r="E36" s="251" t="str">
        <f>IF('1b. Kons. jord'!C36&gt;0,'1b. Kons. jord'!E36,"")</f>
        <v/>
      </c>
      <c r="F36" s="241">
        <f>IF(ISNUMBER(Stoff!P34),Stoff!P34,"")</f>
        <v>0.1</v>
      </c>
      <c r="G36" s="252" t="str">
        <f t="shared" si="1"/>
        <v/>
      </c>
      <c r="H36" s="342" t="e">
        <f>'Eksponering Barn'!D36/'Eksponering Barn'!C36-1</f>
        <v>#VALUE!</v>
      </c>
      <c r="I36" s="342" t="e">
        <f>'Eksponering Barn'!L36/'Eksponering Barn'!C36-1</f>
        <v>#VALUE!</v>
      </c>
      <c r="J36" s="342" t="e">
        <f>'Eksponering Voksen'!D36/'Eksponering Voksen'!C36-1</f>
        <v>#VALUE!</v>
      </c>
      <c r="K36" s="342" t="e">
        <f>'Eksponering Voksen'!L36/'Eksponering Voksen'!C36-1</f>
        <v>#VALUE!</v>
      </c>
      <c r="L36" s="342" t="e">
        <f>'Livstids Eksponering'!D36/'Livstids Eksponering'!C36-1</f>
        <v>#VALUE!</v>
      </c>
      <c r="M36" s="342" t="e">
        <f>'Livstids Eksponering'!L36/'Livstids Eksponering'!C36-1</f>
        <v>#VALUE!</v>
      </c>
      <c r="N36" s="342" t="e">
        <f>'Gass transport'!P34/Stoff!M34-1</f>
        <v>#VALUE!</v>
      </c>
      <c r="O36" s="342" t="e">
        <f>'Gass transport'!R34/Stoff!M34-1</f>
        <v>#VALUE!</v>
      </c>
      <c r="P36" s="342" t="e">
        <f>'Gass transport'!P34/Stoff!N34-1</f>
        <v>#VALUE!</v>
      </c>
      <c r="Q36" s="342" t="e">
        <f>'Gass transport'!R34/Stoff!N34-1</f>
        <v>#VALUE!</v>
      </c>
      <c r="R36" s="58"/>
      <c r="S36" s="58"/>
      <c r="T36" s="58"/>
      <c r="U36" s="58"/>
      <c r="V36" s="58"/>
    </row>
    <row r="37" spans="1:22" x14ac:dyDescent="0.2">
      <c r="A37" s="58" t="str">
        <f t="shared" si="0"/>
        <v/>
      </c>
      <c r="B37" s="151" t="str">
        <f>Stoff!B35</f>
        <v>Sum mono,di,tri,tetra</v>
      </c>
      <c r="C37" s="250">
        <f>IF('1b. Kons. jord'!C37&gt;0,'1b. Kons. jord'!C37,0)</f>
        <v>0</v>
      </c>
      <c r="D37" s="251" t="str">
        <f>IF('1b. Kons. jord'!C37&gt;0,'1b. Kons. jord'!D37,"")</f>
        <v/>
      </c>
      <c r="E37" s="251" t="str">
        <f>IF('1b. Kons. jord'!C37&gt;0,'1b. Kons. jord'!E37,"")</f>
        <v/>
      </c>
      <c r="F37" s="241">
        <f>IF(ISNUMBER(Stoff!P35),Stoff!P35,"")</f>
        <v>0.06</v>
      </c>
      <c r="G37" s="252" t="str">
        <f t="shared" si="1"/>
        <v/>
      </c>
      <c r="H37" s="342" t="e">
        <f>'Eksponering Barn'!D37/'Eksponering Barn'!C37-1</f>
        <v>#VALUE!</v>
      </c>
      <c r="I37" s="342" t="e">
        <f>'Eksponering Barn'!L37/'Eksponering Barn'!C37-1</f>
        <v>#VALUE!</v>
      </c>
      <c r="J37" s="342" t="e">
        <f>'Eksponering Voksen'!D37/'Eksponering Voksen'!C37-1</f>
        <v>#VALUE!</v>
      </c>
      <c r="K37" s="342" t="e">
        <f>'Eksponering Voksen'!L37/'Eksponering Voksen'!C37-1</f>
        <v>#VALUE!</v>
      </c>
      <c r="L37" s="342" t="e">
        <f>'Livstids Eksponering'!D37/'Livstids Eksponering'!C37-1</f>
        <v>#VALUE!</v>
      </c>
      <c r="M37" s="342" t="e">
        <f>'Livstids Eksponering'!L37/'Livstids Eksponering'!C37-1</f>
        <v>#VALUE!</v>
      </c>
      <c r="N37" s="342" t="e">
        <f>'Gass transport'!P35/Stoff!M35-1</f>
        <v>#VALUE!</v>
      </c>
      <c r="O37" s="342" t="e">
        <f>'Gass transport'!R35/Stoff!M35-1</f>
        <v>#VALUE!</v>
      </c>
      <c r="P37" s="342" t="e">
        <f>'Gass transport'!P35/Stoff!N35-1</f>
        <v>#VALUE!</v>
      </c>
      <c r="Q37" s="342" t="e">
        <f>'Gass transport'!R35/Stoff!N35-1</f>
        <v>#VALUE!</v>
      </c>
      <c r="R37" s="58"/>
      <c r="S37" s="58"/>
      <c r="T37" s="58"/>
      <c r="U37" s="58"/>
      <c r="V37" s="58"/>
    </row>
    <row r="38" spans="1:22" x14ac:dyDescent="0.2">
      <c r="A38" s="58" t="str">
        <f t="shared" si="0"/>
        <v/>
      </c>
      <c r="B38" s="151" t="str">
        <f>Stoff!B36</f>
        <v>Pentaklorfenol</v>
      </c>
      <c r="C38" s="250">
        <f>IF('1b. Kons. jord'!C38&gt;0,'1b. Kons. jord'!C38,0)</f>
        <v>0</v>
      </c>
      <c r="D38" s="251" t="str">
        <f>IF('1b. Kons. jord'!C38&gt;0,'1b. Kons. jord'!D38,"")</f>
        <v/>
      </c>
      <c r="E38" s="251" t="str">
        <f>IF('1b. Kons. jord'!C38&gt;0,'1b. Kons. jord'!E38,"")</f>
        <v/>
      </c>
      <c r="F38" s="241">
        <f>IF(ISNUMBER(Stoff!P36),Stoff!P36,"")</f>
        <v>6.0000000000000001E-3</v>
      </c>
      <c r="G38" s="252" t="str">
        <f t="shared" si="1"/>
        <v/>
      </c>
      <c r="H38" s="342" t="e">
        <f>'Eksponering Barn'!D38/'Eksponering Barn'!C38-1</f>
        <v>#VALUE!</v>
      </c>
      <c r="I38" s="342" t="e">
        <f>'Eksponering Barn'!L38/'Eksponering Barn'!C38-1</f>
        <v>#VALUE!</v>
      </c>
      <c r="J38" s="342" t="e">
        <f>'Eksponering Voksen'!D38/'Eksponering Voksen'!C38-1</f>
        <v>#VALUE!</v>
      </c>
      <c r="K38" s="342" t="e">
        <f>'Eksponering Voksen'!L38/'Eksponering Voksen'!C38-1</f>
        <v>#VALUE!</v>
      </c>
      <c r="L38" s="342" t="e">
        <f>'Livstids Eksponering'!D38/'Livstids Eksponering'!C38-1</f>
        <v>#VALUE!</v>
      </c>
      <c r="M38" s="342" t="e">
        <f>'Livstids Eksponering'!L38/'Livstids Eksponering'!C38-1</f>
        <v>#VALUE!</v>
      </c>
      <c r="N38" s="342" t="e">
        <f>'Gass transport'!P36/Stoff!M36-1</f>
        <v>#VALUE!</v>
      </c>
      <c r="O38" s="342" t="e">
        <f>'Gass transport'!R36/Stoff!M36-1</f>
        <v>#VALUE!</v>
      </c>
      <c r="P38" s="342" t="e">
        <f>'Gass transport'!P36/Stoff!N36-1</f>
        <v>#VALUE!</v>
      </c>
      <c r="Q38" s="342" t="e">
        <f>'Gass transport'!R36/Stoff!N36-1</f>
        <v>#VALUE!</v>
      </c>
      <c r="R38" s="58"/>
      <c r="S38" s="58"/>
      <c r="T38" s="58"/>
      <c r="U38" s="58"/>
      <c r="V38" s="58"/>
    </row>
    <row r="39" spans="1:22" x14ac:dyDescent="0.2">
      <c r="A39" s="58" t="str">
        <f t="shared" si="0"/>
        <v/>
      </c>
      <c r="B39" s="151" t="str">
        <f>Stoff!B37</f>
        <v>PAH totalt</v>
      </c>
      <c r="C39" s="250">
        <f>IF('1b. Kons. jord'!C39&gt;0,'1b. Kons. jord'!C39,0)</f>
        <v>0</v>
      </c>
      <c r="D39" s="251" t="str">
        <f>IF('1b. Kons. jord'!C39&gt;0,'1b. Kons. jord'!D39,"")</f>
        <v/>
      </c>
      <c r="E39" s="251" t="str">
        <f>IF('1b. Kons. jord'!C39&gt;0,'1b. Kons. jord'!E39,"")</f>
        <v/>
      </c>
      <c r="F39" s="241">
        <f>IF(ISNUMBER(Stoff!P37),Stoff!P37,"")</f>
        <v>2</v>
      </c>
      <c r="G39" s="252" t="str">
        <f t="shared" si="1"/>
        <v/>
      </c>
      <c r="H39" s="342" t="e">
        <f>'Eksponering Barn'!D39/'Eksponering Barn'!C39-1</f>
        <v>#VALUE!</v>
      </c>
      <c r="I39" s="342" t="e">
        <f>'Eksponering Barn'!L39/'Eksponering Barn'!C39-1</f>
        <v>#VALUE!</v>
      </c>
      <c r="J39" s="342" t="e">
        <f>'Eksponering Voksen'!D39/'Eksponering Voksen'!C39-1</f>
        <v>#VALUE!</v>
      </c>
      <c r="K39" s="342" t="e">
        <f>'Eksponering Voksen'!L39/'Eksponering Voksen'!C39-1</f>
        <v>#VALUE!</v>
      </c>
      <c r="L39" s="342" t="e">
        <f>'Livstids Eksponering'!D39/'Livstids Eksponering'!C39-1</f>
        <v>#VALUE!</v>
      </c>
      <c r="M39" s="342" t="e">
        <f>'Livstids Eksponering'!L39/'Livstids Eksponering'!C39-1</f>
        <v>#VALUE!</v>
      </c>
      <c r="N39" s="342" t="e">
        <f>'Gass transport'!P37/Stoff!M37-1</f>
        <v>#VALUE!</v>
      </c>
      <c r="O39" s="342" t="e">
        <f>'Gass transport'!R37/Stoff!M37-1</f>
        <v>#VALUE!</v>
      </c>
      <c r="P39" s="342" t="e">
        <f>'Gass transport'!P37/Stoff!N37-1</f>
        <v>#VALUE!</v>
      </c>
      <c r="Q39" s="342" t="e">
        <f>'Gass transport'!R37/Stoff!N37-1</f>
        <v>#VALUE!</v>
      </c>
      <c r="R39" s="58"/>
      <c r="S39" s="58"/>
      <c r="T39" s="58"/>
      <c r="U39" s="58"/>
      <c r="V39" s="58"/>
    </row>
    <row r="40" spans="1:22" x14ac:dyDescent="0.2">
      <c r="A40" s="58" t="str">
        <f t="shared" si="0"/>
        <v/>
      </c>
      <c r="B40" s="151" t="str">
        <f>Stoff!B38</f>
        <v>Naftalen</v>
      </c>
      <c r="C40" s="250">
        <f>IF('1b. Kons. jord'!C40&gt;0,'1b. Kons. jord'!C40,0)</f>
        <v>0</v>
      </c>
      <c r="D40" s="251" t="str">
        <f>IF('1b. Kons. jord'!C40&gt;0,'1b. Kons. jord'!D40,"")</f>
        <v/>
      </c>
      <c r="E40" s="251" t="str">
        <f>IF('1b. Kons. jord'!C40&gt;0,'1b. Kons. jord'!E40,"")</f>
        <v/>
      </c>
      <c r="F40" s="241">
        <f>IF(ISNUMBER(Stoff!P38),Stoff!P38,"")</f>
        <v>0.8</v>
      </c>
      <c r="G40" s="252" t="str">
        <f t="shared" si="1"/>
        <v/>
      </c>
      <c r="H40" s="342" t="e">
        <f>'Eksponering Barn'!D40/'Eksponering Barn'!C40-1</f>
        <v>#VALUE!</v>
      </c>
      <c r="I40" s="342" t="e">
        <f>'Eksponering Barn'!L40/'Eksponering Barn'!C40-1</f>
        <v>#VALUE!</v>
      </c>
      <c r="J40" s="342" t="e">
        <f>'Eksponering Voksen'!D40/'Eksponering Voksen'!C40-1</f>
        <v>#VALUE!</v>
      </c>
      <c r="K40" s="342" t="e">
        <f>'Eksponering Voksen'!L40/'Eksponering Voksen'!C40-1</f>
        <v>#VALUE!</v>
      </c>
      <c r="L40" s="342" t="e">
        <f>'Livstids Eksponering'!D40/'Livstids Eksponering'!C40-1</f>
        <v>#VALUE!</v>
      </c>
      <c r="M40" s="342" t="e">
        <f>'Livstids Eksponering'!L40/'Livstids Eksponering'!C40-1</f>
        <v>#VALUE!</v>
      </c>
      <c r="N40" s="342" t="e">
        <f>'Gass transport'!P38/Stoff!M38-1</f>
        <v>#VALUE!</v>
      </c>
      <c r="O40" s="342" t="e">
        <f>'Gass transport'!R38/Stoff!M38-1</f>
        <v>#VALUE!</v>
      </c>
      <c r="P40" s="342" t="e">
        <f>'Gass transport'!P38/Stoff!N38-1</f>
        <v>#VALUE!</v>
      </c>
      <c r="Q40" s="342" t="e">
        <f>'Gass transport'!R38/Stoff!N38-1</f>
        <v>#VALUE!</v>
      </c>
      <c r="R40" s="58"/>
      <c r="S40" s="58"/>
      <c r="T40" s="58"/>
      <c r="U40" s="58"/>
      <c r="V40" s="58"/>
    </row>
    <row r="41" spans="1:22" x14ac:dyDescent="0.2">
      <c r="A41" s="58" t="str">
        <f t="shared" si="0"/>
        <v/>
      </c>
      <c r="B41" s="151" t="str">
        <f>Stoff!B39</f>
        <v>Acenaftalen</v>
      </c>
      <c r="C41" s="250">
        <f>IF('1b. Kons. jord'!C41&gt;0,'1b. Kons. jord'!C41,0)</f>
        <v>0</v>
      </c>
      <c r="D41" s="251" t="str">
        <f>IF('1b. Kons. jord'!C41&gt;0,'1b. Kons. jord'!D41,"")</f>
        <v/>
      </c>
      <c r="E41" s="251" t="str">
        <f>IF('1b. Kons. jord'!C41&gt;0,'1b. Kons. jord'!E41,"")</f>
        <v/>
      </c>
      <c r="F41" s="241">
        <f>IF(ISNUMBER(Stoff!P39),Stoff!P39,"")</f>
        <v>0.8</v>
      </c>
      <c r="G41" s="252" t="str">
        <f t="shared" si="1"/>
        <v/>
      </c>
      <c r="H41" s="342" t="e">
        <f>'Eksponering Barn'!D41/'Eksponering Barn'!C41-1</f>
        <v>#VALUE!</v>
      </c>
      <c r="I41" s="342" t="e">
        <f>'Eksponering Barn'!L41/'Eksponering Barn'!C41-1</f>
        <v>#VALUE!</v>
      </c>
      <c r="J41" s="342" t="e">
        <f>'Eksponering Voksen'!D41/'Eksponering Voksen'!C41-1</f>
        <v>#VALUE!</v>
      </c>
      <c r="K41" s="342" t="e">
        <f>'Eksponering Voksen'!L41/'Eksponering Voksen'!C41-1</f>
        <v>#VALUE!</v>
      </c>
      <c r="L41" s="342" t="e">
        <f>'Livstids Eksponering'!D41/'Livstids Eksponering'!C41-1</f>
        <v>#VALUE!</v>
      </c>
      <c r="M41" s="342" t="e">
        <f>'Livstids Eksponering'!L41/'Livstids Eksponering'!C41-1</f>
        <v>#VALUE!</v>
      </c>
      <c r="N41" s="342" t="e">
        <f>'Gass transport'!P39/Stoff!M39-1</f>
        <v>#VALUE!</v>
      </c>
      <c r="O41" s="342" t="e">
        <f>'Gass transport'!R39/Stoff!M39-1</f>
        <v>#VALUE!</v>
      </c>
      <c r="P41" s="342" t="e">
        <f>'Gass transport'!P39/Stoff!N39-1</f>
        <v>#VALUE!</v>
      </c>
      <c r="Q41" s="342" t="e">
        <f>'Gass transport'!R39/Stoff!N39-1</f>
        <v>#VALUE!</v>
      </c>
      <c r="R41" s="58"/>
      <c r="S41" s="58"/>
      <c r="T41" s="58"/>
      <c r="U41" s="58"/>
      <c r="V41" s="58"/>
    </row>
    <row r="42" spans="1:22" x14ac:dyDescent="0.2">
      <c r="A42" s="58" t="str">
        <f t="shared" si="0"/>
        <v/>
      </c>
      <c r="B42" s="151" t="str">
        <f>Stoff!B40</f>
        <v>Acenaften</v>
      </c>
      <c r="C42" s="250">
        <f>IF('1b. Kons. jord'!C42&gt;0,'1b. Kons. jord'!C42,0)</f>
        <v>0</v>
      </c>
      <c r="D42" s="251" t="str">
        <f>IF('1b. Kons. jord'!C42&gt;0,'1b. Kons. jord'!D42,"")</f>
        <v/>
      </c>
      <c r="E42" s="251" t="str">
        <f>IF('1b. Kons. jord'!C42&gt;0,'1b. Kons. jord'!E42,"")</f>
        <v/>
      </c>
      <c r="F42" s="241">
        <f>IF(ISNUMBER(Stoff!P40),Stoff!P40,"")</f>
        <v>0.8</v>
      </c>
      <c r="G42" s="252" t="str">
        <f t="shared" si="1"/>
        <v/>
      </c>
      <c r="H42" s="342" t="e">
        <f>'Eksponering Barn'!D42/'Eksponering Barn'!C42-1</f>
        <v>#VALUE!</v>
      </c>
      <c r="I42" s="342" t="e">
        <f>'Eksponering Barn'!L42/'Eksponering Barn'!C42-1</f>
        <v>#VALUE!</v>
      </c>
      <c r="J42" s="342" t="e">
        <f>'Eksponering Voksen'!D42/'Eksponering Voksen'!C42-1</f>
        <v>#VALUE!</v>
      </c>
      <c r="K42" s="342" t="e">
        <f>'Eksponering Voksen'!L42/'Eksponering Voksen'!C42-1</f>
        <v>#VALUE!</v>
      </c>
      <c r="L42" s="342" t="e">
        <f>'Livstids Eksponering'!D42/'Livstids Eksponering'!C42-1</f>
        <v>#VALUE!</v>
      </c>
      <c r="M42" s="342" t="e">
        <f>'Livstids Eksponering'!L42/'Livstids Eksponering'!C42-1</f>
        <v>#VALUE!</v>
      </c>
      <c r="N42" s="342" t="e">
        <f>'Gass transport'!P40/Stoff!M40-1</f>
        <v>#VALUE!</v>
      </c>
      <c r="O42" s="342" t="e">
        <f>'Gass transport'!R40/Stoff!M40-1</f>
        <v>#VALUE!</v>
      </c>
      <c r="P42" s="342" t="e">
        <f>'Gass transport'!P40/Stoff!N40-1</f>
        <v>#VALUE!</v>
      </c>
      <c r="Q42" s="342" t="e">
        <f>'Gass transport'!R40/Stoff!N40-1</f>
        <v>#VALUE!</v>
      </c>
      <c r="R42" s="58"/>
      <c r="S42" s="58"/>
      <c r="T42" s="58"/>
      <c r="U42" s="58"/>
      <c r="V42" s="58"/>
    </row>
    <row r="43" spans="1:22" x14ac:dyDescent="0.2">
      <c r="A43" s="58" t="str">
        <f t="shared" si="0"/>
        <v/>
      </c>
      <c r="B43" s="151" t="str">
        <f>Stoff!B41</f>
        <v>Fenantren</v>
      </c>
      <c r="C43" s="250">
        <f>IF('1b. Kons. jord'!C43&gt;0,'1b. Kons. jord'!C43,0)</f>
        <v>0</v>
      </c>
      <c r="D43" s="251" t="str">
        <f>IF('1b. Kons. jord'!C43&gt;0,'1b. Kons. jord'!D43,"")</f>
        <v/>
      </c>
      <c r="E43" s="251" t="str">
        <f>IF('1b. Kons. jord'!C43&gt;0,'1b. Kons. jord'!E43,"")</f>
        <v/>
      </c>
      <c r="F43" s="241">
        <f>IF(ISNUMBER(Stoff!P41),Stoff!P41,"")</f>
        <v>0.8</v>
      </c>
      <c r="G43" s="252" t="str">
        <f t="shared" si="1"/>
        <v/>
      </c>
      <c r="H43" s="342" t="e">
        <f>'Eksponering Barn'!D43/'Eksponering Barn'!C43-1</f>
        <v>#VALUE!</v>
      </c>
      <c r="I43" s="342" t="e">
        <f>'Eksponering Barn'!L43/'Eksponering Barn'!C43-1</f>
        <v>#VALUE!</v>
      </c>
      <c r="J43" s="342" t="e">
        <f>'Eksponering Voksen'!D43/'Eksponering Voksen'!C43-1</f>
        <v>#VALUE!</v>
      </c>
      <c r="K43" s="342" t="e">
        <f>'Eksponering Voksen'!L43/'Eksponering Voksen'!C43-1</f>
        <v>#VALUE!</v>
      </c>
      <c r="L43" s="342" t="e">
        <f>'Livstids Eksponering'!D43/'Livstids Eksponering'!C43-1</f>
        <v>#VALUE!</v>
      </c>
      <c r="M43" s="342" t="e">
        <f>'Livstids Eksponering'!L43/'Livstids Eksponering'!C43-1</f>
        <v>#VALUE!</v>
      </c>
      <c r="N43" s="342" t="e">
        <f>'Gass transport'!P41/Stoff!M41-1</f>
        <v>#VALUE!</v>
      </c>
      <c r="O43" s="342" t="e">
        <f>'Gass transport'!R41/Stoff!M41-1</f>
        <v>#VALUE!</v>
      </c>
      <c r="P43" s="342" t="e">
        <f>'Gass transport'!P41/Stoff!N41-1</f>
        <v>#VALUE!</v>
      </c>
      <c r="Q43" s="342" t="e">
        <f>'Gass transport'!R41/Stoff!N41-1</f>
        <v>#VALUE!</v>
      </c>
      <c r="R43" s="58"/>
      <c r="S43" s="58"/>
      <c r="T43" s="58"/>
      <c r="U43" s="58"/>
      <c r="V43" s="58"/>
    </row>
    <row r="44" spans="1:22" x14ac:dyDescent="0.2">
      <c r="A44" s="58" t="str">
        <f t="shared" si="0"/>
        <v/>
      </c>
      <c r="B44" s="151" t="str">
        <f>Stoff!B42</f>
        <v>Antracen</v>
      </c>
      <c r="C44" s="250">
        <f>IF('1b. Kons. jord'!C44&gt;0,'1b. Kons. jord'!C44,0)</f>
        <v>0</v>
      </c>
      <c r="D44" s="251" t="str">
        <f>IF('1b. Kons. jord'!C44&gt;0,'1b. Kons. jord'!D44,"")</f>
        <v/>
      </c>
      <c r="E44" s="251" t="str">
        <f>IF('1b. Kons. jord'!C44&gt;0,'1b. Kons. jord'!E44,"")</f>
        <v/>
      </c>
      <c r="F44" s="241">
        <f>IF(ISNUMBER(Stoff!P42),Stoff!P42,"")</f>
        <v>0.8</v>
      </c>
      <c r="G44" s="252" t="str">
        <f t="shared" si="1"/>
        <v/>
      </c>
      <c r="H44" s="342" t="e">
        <f>'Eksponering Barn'!D44/'Eksponering Barn'!C44-1</f>
        <v>#VALUE!</v>
      </c>
      <c r="I44" s="342" t="e">
        <f>'Eksponering Barn'!L44/'Eksponering Barn'!C44-1</f>
        <v>#VALUE!</v>
      </c>
      <c r="J44" s="342" t="e">
        <f>'Eksponering Voksen'!D44/'Eksponering Voksen'!C44-1</f>
        <v>#VALUE!</v>
      </c>
      <c r="K44" s="342" t="e">
        <f>'Eksponering Voksen'!L44/'Eksponering Voksen'!C44-1</f>
        <v>#VALUE!</v>
      </c>
      <c r="L44" s="342" t="e">
        <f>'Livstids Eksponering'!D44/'Livstids Eksponering'!C44-1</f>
        <v>#VALUE!</v>
      </c>
      <c r="M44" s="342" t="e">
        <f>'Livstids Eksponering'!L44/'Livstids Eksponering'!C44-1</f>
        <v>#VALUE!</v>
      </c>
      <c r="N44" s="342" t="e">
        <f>'Gass transport'!P42/Stoff!M42-1</f>
        <v>#VALUE!</v>
      </c>
      <c r="O44" s="342" t="e">
        <f>'Gass transport'!R42/Stoff!M42-1</f>
        <v>#VALUE!</v>
      </c>
      <c r="P44" s="342" t="e">
        <f>'Gass transport'!P42/Stoff!N42-1</f>
        <v>#VALUE!</v>
      </c>
      <c r="Q44" s="342" t="e">
        <f>'Gass transport'!R42/Stoff!N42-1</f>
        <v>#VALUE!</v>
      </c>
      <c r="R44" s="58"/>
      <c r="S44" s="58"/>
      <c r="T44" s="58"/>
      <c r="U44" s="58"/>
      <c r="V44" s="58"/>
    </row>
    <row r="45" spans="1:22" x14ac:dyDescent="0.2">
      <c r="A45" s="58" t="str">
        <f t="shared" si="0"/>
        <v/>
      </c>
      <c r="B45" s="151" t="str">
        <f>Stoff!B43</f>
        <v>Fluoren</v>
      </c>
      <c r="C45" s="250">
        <f>IF('1b. Kons. jord'!C45&gt;0,'1b. Kons. jord'!C45,0)</f>
        <v>0</v>
      </c>
      <c r="D45" s="251" t="str">
        <f>IF('1b. Kons. jord'!C45&gt;0,'1b. Kons. jord'!D45,"")</f>
        <v/>
      </c>
      <c r="E45" s="251" t="str">
        <f>IF('1b. Kons. jord'!C45&gt;0,'1b. Kons. jord'!E45,"")</f>
        <v/>
      </c>
      <c r="F45" s="241">
        <f>IF(ISNUMBER(Stoff!P43),Stoff!P43,"")</f>
        <v>0.8</v>
      </c>
      <c r="G45" s="252" t="str">
        <f t="shared" si="1"/>
        <v/>
      </c>
      <c r="H45" s="342" t="e">
        <f>'Eksponering Barn'!D45/'Eksponering Barn'!C45-1</f>
        <v>#VALUE!</v>
      </c>
      <c r="I45" s="342" t="e">
        <f>'Eksponering Barn'!L45/'Eksponering Barn'!C45-1</f>
        <v>#VALUE!</v>
      </c>
      <c r="J45" s="342" t="e">
        <f>'Eksponering Voksen'!D45/'Eksponering Voksen'!C45-1</f>
        <v>#VALUE!</v>
      </c>
      <c r="K45" s="342" t="e">
        <f>'Eksponering Voksen'!L45/'Eksponering Voksen'!C45-1</f>
        <v>#VALUE!</v>
      </c>
      <c r="L45" s="342" t="e">
        <f>'Livstids Eksponering'!D45/'Livstids Eksponering'!C45-1</f>
        <v>#VALUE!</v>
      </c>
      <c r="M45" s="342" t="e">
        <f>'Livstids Eksponering'!L45/'Livstids Eksponering'!C45-1</f>
        <v>#VALUE!</v>
      </c>
      <c r="N45" s="342" t="e">
        <f>'Gass transport'!P43/Stoff!M43-1</f>
        <v>#VALUE!</v>
      </c>
      <c r="O45" s="342" t="e">
        <f>'Gass transport'!R43/Stoff!M43-1</f>
        <v>#VALUE!</v>
      </c>
      <c r="P45" s="342" t="e">
        <f>'Gass transport'!P43/Stoff!N43-1</f>
        <v>#VALUE!</v>
      </c>
      <c r="Q45" s="342" t="e">
        <f>'Gass transport'!R43/Stoff!N43-1</f>
        <v>#VALUE!</v>
      </c>
      <c r="R45" s="58"/>
      <c r="S45" s="58"/>
      <c r="T45" s="58"/>
      <c r="U45" s="58"/>
      <c r="V45" s="58"/>
    </row>
    <row r="46" spans="1:22" x14ac:dyDescent="0.2">
      <c r="A46" s="58" t="str">
        <f t="shared" si="0"/>
        <v/>
      </c>
      <c r="B46" s="151" t="str">
        <f>Stoff!B44</f>
        <v>Fluoranten</v>
      </c>
      <c r="C46" s="250">
        <f>IF('1b. Kons. jord'!C46&gt;0,'1b. Kons. jord'!C46,0)</f>
        <v>0</v>
      </c>
      <c r="D46" s="251" t="str">
        <f>IF('1b. Kons. jord'!C46&gt;0,'1b. Kons. jord'!D46,"")</f>
        <v/>
      </c>
      <c r="E46" s="251" t="str">
        <f>IF('1b. Kons. jord'!C46&gt;0,'1b. Kons. jord'!E46,"")</f>
        <v/>
      </c>
      <c r="F46" s="241">
        <f>IF(ISNUMBER(Stoff!P44),Stoff!P44,"")</f>
        <v>1</v>
      </c>
      <c r="G46" s="252" t="str">
        <f t="shared" si="1"/>
        <v/>
      </c>
      <c r="H46" s="342" t="e">
        <f>'Eksponering Barn'!D46/'Eksponering Barn'!C46-1</f>
        <v>#VALUE!</v>
      </c>
      <c r="I46" s="342" t="e">
        <f>'Eksponering Barn'!L46/'Eksponering Barn'!C46-1</f>
        <v>#VALUE!</v>
      </c>
      <c r="J46" s="342" t="e">
        <f>'Eksponering Voksen'!D46/'Eksponering Voksen'!C46-1</f>
        <v>#VALUE!</v>
      </c>
      <c r="K46" s="342" t="e">
        <f>'Eksponering Voksen'!L46/'Eksponering Voksen'!C46-1</f>
        <v>#VALUE!</v>
      </c>
      <c r="L46" s="342" t="e">
        <f>'Livstids Eksponering'!D46/'Livstids Eksponering'!C46-1</f>
        <v>#VALUE!</v>
      </c>
      <c r="M46" s="342" t="e">
        <f>'Livstids Eksponering'!L46/'Livstids Eksponering'!C46-1</f>
        <v>#VALUE!</v>
      </c>
      <c r="N46" s="342" t="e">
        <f>'Gass transport'!P44/Stoff!M44-1</f>
        <v>#VALUE!</v>
      </c>
      <c r="O46" s="342" t="e">
        <f>'Gass transport'!R44/Stoff!M44-1</f>
        <v>#VALUE!</v>
      </c>
      <c r="P46" s="342" t="e">
        <f>'Gass transport'!P44/Stoff!N44-1</f>
        <v>#VALUE!</v>
      </c>
      <c r="Q46" s="342" t="e">
        <f>'Gass transport'!R44/Stoff!N44-1</f>
        <v>#VALUE!</v>
      </c>
      <c r="R46" s="58"/>
      <c r="S46" s="58"/>
      <c r="T46" s="58"/>
      <c r="U46" s="58"/>
      <c r="V46" s="58"/>
    </row>
    <row r="47" spans="1:22" x14ac:dyDescent="0.2">
      <c r="A47" s="58" t="str">
        <f t="shared" si="0"/>
        <v/>
      </c>
      <c r="B47" s="151" t="str">
        <f>Stoff!B45</f>
        <v>Pyrene</v>
      </c>
      <c r="C47" s="250">
        <f>IF('1b. Kons. jord'!C47&gt;0,'1b. Kons. jord'!C47,0)</f>
        <v>0</v>
      </c>
      <c r="D47" s="251" t="str">
        <f>IF('1b. Kons. jord'!C47&gt;0,'1b. Kons. jord'!D47,"")</f>
        <v/>
      </c>
      <c r="E47" s="251" t="str">
        <f>IF('1b. Kons. jord'!C47&gt;0,'1b. Kons. jord'!E47,"")</f>
        <v/>
      </c>
      <c r="F47" s="241">
        <f>IF(ISNUMBER(Stoff!P45),Stoff!P45,"")</f>
        <v>1</v>
      </c>
      <c r="G47" s="252" t="str">
        <f t="shared" si="1"/>
        <v/>
      </c>
      <c r="H47" s="342" t="e">
        <f>'Eksponering Barn'!D47/'Eksponering Barn'!C47-1</f>
        <v>#VALUE!</v>
      </c>
      <c r="I47" s="342" t="e">
        <f>'Eksponering Barn'!L47/'Eksponering Barn'!C47-1</f>
        <v>#VALUE!</v>
      </c>
      <c r="J47" s="342" t="e">
        <f>'Eksponering Voksen'!D47/'Eksponering Voksen'!C47-1</f>
        <v>#VALUE!</v>
      </c>
      <c r="K47" s="342" t="e">
        <f>'Eksponering Voksen'!L47/'Eksponering Voksen'!C47-1</f>
        <v>#VALUE!</v>
      </c>
      <c r="L47" s="342" t="e">
        <f>'Livstids Eksponering'!D47/'Livstids Eksponering'!C47-1</f>
        <v>#VALUE!</v>
      </c>
      <c r="M47" s="342" t="e">
        <f>'Livstids Eksponering'!L47/'Livstids Eksponering'!C47-1</f>
        <v>#VALUE!</v>
      </c>
      <c r="N47" s="342" t="e">
        <f>'Gass transport'!P45/Stoff!M45-1</f>
        <v>#VALUE!</v>
      </c>
      <c r="O47" s="342" t="e">
        <f>'Gass transport'!R45/Stoff!M45-1</f>
        <v>#VALUE!</v>
      </c>
      <c r="P47" s="342" t="e">
        <f>'Gass transport'!P45/Stoff!N45-1</f>
        <v>#VALUE!</v>
      </c>
      <c r="Q47" s="342" t="e">
        <f>'Gass transport'!R45/Stoff!N45-1</f>
        <v>#VALUE!</v>
      </c>
      <c r="R47" s="58"/>
      <c r="S47" s="58"/>
      <c r="T47" s="58"/>
      <c r="U47" s="58"/>
      <c r="V47" s="58"/>
    </row>
    <row r="48" spans="1:22" x14ac:dyDescent="0.2">
      <c r="A48" s="58" t="str">
        <f t="shared" si="0"/>
        <v/>
      </c>
      <c r="B48" s="151" t="str">
        <f>Stoff!B46</f>
        <v>Benzo(a)antracen</v>
      </c>
      <c r="C48" s="250">
        <f>IF('1b. Kons. jord'!C48&gt;0,'1b. Kons. jord'!C48,0)</f>
        <v>0</v>
      </c>
      <c r="D48" s="251" t="str">
        <f>IF('1b. Kons. jord'!C48&gt;0,'1b. Kons. jord'!D48,"")</f>
        <v/>
      </c>
      <c r="E48" s="251" t="str">
        <f>IF('1b. Kons. jord'!C48&gt;0,'1b. Kons. jord'!E48,"")</f>
        <v/>
      </c>
      <c r="F48" s="241">
        <f>IF(ISNUMBER(Stoff!P46),Stoff!P46,"")</f>
        <v>0.03</v>
      </c>
      <c r="G48" s="252" t="str">
        <f t="shared" si="1"/>
        <v/>
      </c>
      <c r="H48" s="342" t="e">
        <f>'Eksponering Barn'!D48/'Eksponering Barn'!C48-1</f>
        <v>#VALUE!</v>
      </c>
      <c r="I48" s="342" t="e">
        <f>'Eksponering Barn'!L48/'Eksponering Barn'!C48-1</f>
        <v>#VALUE!</v>
      </c>
      <c r="J48" s="342" t="e">
        <f>'Eksponering Voksen'!D48/'Eksponering Voksen'!C48-1</f>
        <v>#VALUE!</v>
      </c>
      <c r="K48" s="342" t="e">
        <f>'Eksponering Voksen'!L48/'Eksponering Voksen'!C48-1</f>
        <v>#VALUE!</v>
      </c>
      <c r="L48" s="342" t="e">
        <f>'Livstids Eksponering'!D48/'Livstids Eksponering'!C48-1</f>
        <v>#VALUE!</v>
      </c>
      <c r="M48" s="342" t="e">
        <f>'Livstids Eksponering'!L48/'Livstids Eksponering'!C48-1</f>
        <v>#VALUE!</v>
      </c>
      <c r="N48" s="342" t="e">
        <f>'Gass transport'!P46/Stoff!M46-1</f>
        <v>#VALUE!</v>
      </c>
      <c r="O48" s="342" t="e">
        <f>'Gass transport'!R46/Stoff!M46-1</f>
        <v>#VALUE!</v>
      </c>
      <c r="P48" s="342" t="e">
        <f>'Gass transport'!P46/Stoff!N46-1</f>
        <v>#VALUE!</v>
      </c>
      <c r="Q48" s="342" t="e">
        <f>'Gass transport'!R46/Stoff!N46-1</f>
        <v>#VALUE!</v>
      </c>
      <c r="R48" s="58"/>
      <c r="S48" s="58"/>
      <c r="T48" s="58"/>
      <c r="U48" s="58"/>
      <c r="V48" s="58"/>
    </row>
    <row r="49" spans="1:22" x14ac:dyDescent="0.2">
      <c r="A49" s="58" t="str">
        <f t="shared" si="0"/>
        <v/>
      </c>
      <c r="B49" s="151" t="str">
        <f>Stoff!B47</f>
        <v>Krysen</v>
      </c>
      <c r="C49" s="250">
        <f>IF('1b. Kons. jord'!C49&gt;0,'1b. Kons. jord'!C49,0)</f>
        <v>0</v>
      </c>
      <c r="D49" s="251" t="str">
        <f>IF('1b. Kons. jord'!C49&gt;0,'1b. Kons. jord'!D49,"")</f>
        <v/>
      </c>
      <c r="E49" s="251" t="str">
        <f>IF('1b. Kons. jord'!C49&gt;0,'1b. Kons. jord'!E49,"")</f>
        <v/>
      </c>
      <c r="F49" s="241">
        <f>IF(ISNUMBER(Stoff!P47),Stoff!P47,"")</f>
        <v>0.03</v>
      </c>
      <c r="G49" s="252" t="str">
        <f t="shared" si="1"/>
        <v/>
      </c>
      <c r="H49" s="342" t="e">
        <f>'Eksponering Barn'!D49/'Eksponering Barn'!C49-1</f>
        <v>#VALUE!</v>
      </c>
      <c r="I49" s="342" t="e">
        <f>'Eksponering Barn'!L49/'Eksponering Barn'!C49-1</f>
        <v>#VALUE!</v>
      </c>
      <c r="J49" s="342" t="e">
        <f>'Eksponering Voksen'!D49/'Eksponering Voksen'!C49-1</f>
        <v>#VALUE!</v>
      </c>
      <c r="K49" s="342" t="e">
        <f>'Eksponering Voksen'!L49/'Eksponering Voksen'!C49-1</f>
        <v>#VALUE!</v>
      </c>
      <c r="L49" s="342" t="e">
        <f>'Livstids Eksponering'!D49/'Livstids Eksponering'!C49-1</f>
        <v>#VALUE!</v>
      </c>
      <c r="M49" s="342" t="e">
        <f>'Livstids Eksponering'!L49/'Livstids Eksponering'!C49-1</f>
        <v>#VALUE!</v>
      </c>
      <c r="N49" s="342" t="e">
        <f>'Gass transport'!P47/Stoff!M47-1</f>
        <v>#VALUE!</v>
      </c>
      <c r="O49" s="342" t="e">
        <f>'Gass transport'!R47/Stoff!M47-1</f>
        <v>#VALUE!</v>
      </c>
      <c r="P49" s="342" t="e">
        <f>'Gass transport'!P47/Stoff!N47-1</f>
        <v>#VALUE!</v>
      </c>
      <c r="Q49" s="342" t="e">
        <f>'Gass transport'!R47/Stoff!N47-1</f>
        <v>#VALUE!</v>
      </c>
      <c r="R49" s="58"/>
      <c r="S49" s="58"/>
      <c r="T49" s="58"/>
      <c r="U49" s="58"/>
      <c r="V49" s="58"/>
    </row>
    <row r="50" spans="1:22" x14ac:dyDescent="0.2">
      <c r="A50" s="58" t="str">
        <f t="shared" si="0"/>
        <v/>
      </c>
      <c r="B50" s="151" t="str">
        <f>Stoff!B48</f>
        <v>Benzo(b)fluoranten</v>
      </c>
      <c r="C50" s="250">
        <f>IF('1b. Kons. jord'!C50&gt;0,'1b. Kons. jord'!C50,0)</f>
        <v>0</v>
      </c>
      <c r="D50" s="251" t="str">
        <f>IF('1b. Kons. jord'!C50&gt;0,'1b. Kons. jord'!D50,"")</f>
        <v/>
      </c>
      <c r="E50" s="251" t="str">
        <f>IF('1b. Kons. jord'!C50&gt;0,'1b. Kons. jord'!E50,"")</f>
        <v/>
      </c>
      <c r="F50" s="241">
        <f>IF(ISNUMBER(Stoff!P48),Stoff!P48,"")</f>
        <v>0.01</v>
      </c>
      <c r="G50" s="252" t="str">
        <f t="shared" si="1"/>
        <v/>
      </c>
      <c r="H50" s="342" t="e">
        <f>'Eksponering Barn'!D50/'Eksponering Barn'!C50-1</f>
        <v>#VALUE!</v>
      </c>
      <c r="I50" s="342" t="e">
        <f>'Eksponering Barn'!L50/'Eksponering Barn'!C50-1</f>
        <v>#VALUE!</v>
      </c>
      <c r="J50" s="342" t="e">
        <f>'Eksponering Voksen'!D50/'Eksponering Voksen'!C50-1</f>
        <v>#VALUE!</v>
      </c>
      <c r="K50" s="342" t="e">
        <f>'Eksponering Voksen'!L50/'Eksponering Voksen'!C50-1</f>
        <v>#VALUE!</v>
      </c>
      <c r="L50" s="342" t="e">
        <f>'Livstids Eksponering'!D50/'Livstids Eksponering'!C50-1</f>
        <v>#VALUE!</v>
      </c>
      <c r="M50" s="342" t="e">
        <f>'Livstids Eksponering'!L50/'Livstids Eksponering'!C50-1</f>
        <v>#VALUE!</v>
      </c>
      <c r="N50" s="342" t="e">
        <f>'Gass transport'!P48/Stoff!M48-1</f>
        <v>#VALUE!</v>
      </c>
      <c r="O50" s="342" t="e">
        <f>'Gass transport'!R48/Stoff!M48-1</f>
        <v>#VALUE!</v>
      </c>
      <c r="P50" s="342" t="e">
        <f>'Gass transport'!P48/Stoff!N48-1</f>
        <v>#VALUE!</v>
      </c>
      <c r="Q50" s="342" t="e">
        <f>'Gass transport'!R48/Stoff!N48-1</f>
        <v>#VALUE!</v>
      </c>
      <c r="R50" s="58"/>
      <c r="S50" s="58"/>
      <c r="T50" s="58"/>
      <c r="U50" s="58"/>
      <c r="V50" s="58"/>
    </row>
    <row r="51" spans="1:22" x14ac:dyDescent="0.2">
      <c r="A51" s="58" t="str">
        <f t="shared" si="0"/>
        <v/>
      </c>
      <c r="B51" s="151" t="str">
        <f>Stoff!B49</f>
        <v>Benzo(k)fluoranten</v>
      </c>
      <c r="C51" s="250">
        <f>IF('1b. Kons. jord'!C51&gt;0,'1b. Kons. jord'!C51,0)</f>
        <v>0</v>
      </c>
      <c r="D51" s="251" t="str">
        <f>IF('1b. Kons. jord'!C51&gt;0,'1b. Kons. jord'!D51,"")</f>
        <v/>
      </c>
      <c r="E51" s="251" t="str">
        <f>IF('1b. Kons. jord'!C51&gt;0,'1b. Kons. jord'!E51,"")</f>
        <v/>
      </c>
      <c r="F51" s="241">
        <f>IF(ISNUMBER(Stoff!P49),Stoff!P49,"")</f>
        <v>0.09</v>
      </c>
      <c r="G51" s="252" t="str">
        <f t="shared" si="1"/>
        <v/>
      </c>
      <c r="H51" s="342" t="e">
        <f>'Eksponering Barn'!D51/'Eksponering Barn'!C51-1</f>
        <v>#VALUE!</v>
      </c>
      <c r="I51" s="342" t="e">
        <f>'Eksponering Barn'!L51/'Eksponering Barn'!C51-1</f>
        <v>#VALUE!</v>
      </c>
      <c r="J51" s="342" t="e">
        <f>'Eksponering Voksen'!D51/'Eksponering Voksen'!C51-1</f>
        <v>#VALUE!</v>
      </c>
      <c r="K51" s="342" t="e">
        <f>'Eksponering Voksen'!L51/'Eksponering Voksen'!C51-1</f>
        <v>#VALUE!</v>
      </c>
      <c r="L51" s="342" t="e">
        <f>'Livstids Eksponering'!D51/'Livstids Eksponering'!C51-1</f>
        <v>#VALUE!</v>
      </c>
      <c r="M51" s="342" t="e">
        <f>'Livstids Eksponering'!L51/'Livstids Eksponering'!C51-1</f>
        <v>#VALUE!</v>
      </c>
      <c r="N51" s="342" t="e">
        <f>'Gass transport'!P49/Stoff!M49-1</f>
        <v>#VALUE!</v>
      </c>
      <c r="O51" s="342" t="e">
        <f>'Gass transport'!R49/Stoff!M49-1</f>
        <v>#VALUE!</v>
      </c>
      <c r="P51" s="342" t="e">
        <f>'Gass transport'!P49/Stoff!N49-1</f>
        <v>#VALUE!</v>
      </c>
      <c r="Q51" s="342" t="e">
        <f>'Gass transport'!R49/Stoff!N49-1</f>
        <v>#VALUE!</v>
      </c>
      <c r="R51" s="58"/>
      <c r="S51" s="58"/>
      <c r="T51" s="58"/>
      <c r="U51" s="58"/>
      <c r="V51" s="58"/>
    </row>
    <row r="52" spans="1:22" x14ac:dyDescent="0.2">
      <c r="A52" s="58" t="str">
        <f t="shared" si="0"/>
        <v/>
      </c>
      <c r="B52" s="151" t="str">
        <f>Stoff!B50</f>
        <v>Benso(a)pyren</v>
      </c>
      <c r="C52" s="250">
        <f>IF('1b. Kons. jord'!C52&gt;0,'1b. Kons. jord'!C52,0)</f>
        <v>0</v>
      </c>
      <c r="D52" s="251" t="str">
        <f>IF('1b. Kons. jord'!C52&gt;0,'1b. Kons. jord'!D52,"")</f>
        <v/>
      </c>
      <c r="E52" s="251" t="str">
        <f>IF('1b. Kons. jord'!C52&gt;0,'1b. Kons. jord'!E52,"")</f>
        <v/>
      </c>
      <c r="F52" s="241">
        <f>IF(ISNUMBER(Stoff!P50),Stoff!P50,"")</f>
        <v>0.1</v>
      </c>
      <c r="G52" s="252" t="str">
        <f t="shared" si="1"/>
        <v/>
      </c>
      <c r="H52" s="342" t="e">
        <f>'Eksponering Barn'!D52/'Eksponering Barn'!C52-1</f>
        <v>#VALUE!</v>
      </c>
      <c r="I52" s="342" t="e">
        <f>'Eksponering Barn'!L52/'Eksponering Barn'!C52-1</f>
        <v>#VALUE!</v>
      </c>
      <c r="J52" s="342" t="e">
        <f>'Eksponering Voksen'!D52/'Eksponering Voksen'!C52-1</f>
        <v>#VALUE!</v>
      </c>
      <c r="K52" s="342" t="e">
        <f>'Eksponering Voksen'!L52/'Eksponering Voksen'!C52-1</f>
        <v>#VALUE!</v>
      </c>
      <c r="L52" s="342" t="e">
        <f>'Livstids Eksponering'!D52/'Livstids Eksponering'!C52-1</f>
        <v>#VALUE!</v>
      </c>
      <c r="M52" s="342" t="e">
        <f>'Livstids Eksponering'!L52/'Livstids Eksponering'!C52-1</f>
        <v>#VALUE!</v>
      </c>
      <c r="N52" s="342" t="e">
        <f>'Gass transport'!P50/Stoff!M50-1</f>
        <v>#VALUE!</v>
      </c>
      <c r="O52" s="342" t="e">
        <f>'Gass transport'!R50/Stoff!M50-1</f>
        <v>#VALUE!</v>
      </c>
      <c r="P52" s="342" t="e">
        <f>'Gass transport'!P50/Stoff!N50-1</f>
        <v>#VALUE!</v>
      </c>
      <c r="Q52" s="342" t="e">
        <f>'Gass transport'!R50/Stoff!N50-1</f>
        <v>#VALUE!</v>
      </c>
      <c r="R52" s="58"/>
      <c r="S52" s="58"/>
      <c r="T52" s="58"/>
      <c r="U52" s="58"/>
      <c r="V52" s="58"/>
    </row>
    <row r="53" spans="1:22" x14ac:dyDescent="0.2">
      <c r="A53" s="58" t="str">
        <f t="shared" si="0"/>
        <v/>
      </c>
      <c r="B53" s="151" t="str">
        <f>Stoff!B51</f>
        <v>Indeno(1,2,3-cd)pyren</v>
      </c>
      <c r="C53" s="250">
        <f>IF('1b. Kons. jord'!C53&gt;0,'1b. Kons. jord'!C53,0)</f>
        <v>0</v>
      </c>
      <c r="D53" s="251" t="str">
        <f>IF('1b. Kons. jord'!C53&gt;0,'1b. Kons. jord'!D53,"")</f>
        <v/>
      </c>
      <c r="E53" s="251" t="str">
        <f>IF('1b. Kons. jord'!C53&gt;0,'1b. Kons. jord'!E53,"")</f>
        <v/>
      </c>
      <c r="F53" s="241">
        <f>IF(ISNUMBER(Stoff!P51),Stoff!P51,"")</f>
        <v>0.05</v>
      </c>
      <c r="G53" s="252" t="str">
        <f t="shared" si="1"/>
        <v/>
      </c>
      <c r="H53" s="342" t="e">
        <f>'Eksponering Barn'!D53/'Eksponering Barn'!C53-1</f>
        <v>#VALUE!</v>
      </c>
      <c r="I53" s="342" t="e">
        <f>'Eksponering Barn'!L53/'Eksponering Barn'!C53-1</f>
        <v>#VALUE!</v>
      </c>
      <c r="J53" s="342" t="e">
        <f>'Eksponering Voksen'!D53/'Eksponering Voksen'!C53-1</f>
        <v>#VALUE!</v>
      </c>
      <c r="K53" s="342" t="e">
        <f>'Eksponering Voksen'!L53/'Eksponering Voksen'!C53-1</f>
        <v>#VALUE!</v>
      </c>
      <c r="L53" s="342" t="e">
        <f>'Livstids Eksponering'!D53/'Livstids Eksponering'!C53-1</f>
        <v>#VALUE!</v>
      </c>
      <c r="M53" s="342" t="e">
        <f>'Livstids Eksponering'!L53/'Livstids Eksponering'!C53-1</f>
        <v>#VALUE!</v>
      </c>
      <c r="N53" s="342" t="e">
        <f>'Gass transport'!P51/Stoff!M51-1</f>
        <v>#VALUE!</v>
      </c>
      <c r="O53" s="342" t="e">
        <f>'Gass transport'!R51/Stoff!M51-1</f>
        <v>#VALUE!</v>
      </c>
      <c r="P53" s="342" t="e">
        <f>'Gass transport'!P51/Stoff!N51-1</f>
        <v>#VALUE!</v>
      </c>
      <c r="Q53" s="342" t="e">
        <f>'Gass transport'!R51/Stoff!N51-1</f>
        <v>#VALUE!</v>
      </c>
      <c r="R53" s="58"/>
      <c r="S53" s="58"/>
      <c r="T53" s="58"/>
      <c r="U53" s="58"/>
      <c r="V53" s="58"/>
    </row>
    <row r="54" spans="1:22" x14ac:dyDescent="0.2">
      <c r="A54" s="58" t="str">
        <f t="shared" si="0"/>
        <v/>
      </c>
      <c r="B54" s="151" t="str">
        <f>Stoff!B52</f>
        <v>Dibenzo(a,h)antracen</v>
      </c>
      <c r="C54" s="250">
        <f>IF('1b. Kons. jord'!C54&gt;0,'1b. Kons. jord'!C54,0)</f>
        <v>0</v>
      </c>
      <c r="D54" s="251" t="str">
        <f>IF('1b. Kons. jord'!C54&gt;0,'1b. Kons. jord'!D54,"")</f>
        <v/>
      </c>
      <c r="E54" s="251" t="str">
        <f>IF('1b. Kons. jord'!C54&gt;0,'1b. Kons. jord'!E54,"")</f>
        <v/>
      </c>
      <c r="F54" s="241">
        <f>IF(ISNUMBER(Stoff!P52),Stoff!P52,"")</f>
        <v>0.05</v>
      </c>
      <c r="G54" s="252" t="str">
        <f t="shared" si="1"/>
        <v/>
      </c>
      <c r="H54" s="342" t="e">
        <f>'Eksponering Barn'!D54/'Eksponering Barn'!C54-1</f>
        <v>#VALUE!</v>
      </c>
      <c r="I54" s="342" t="e">
        <f>'Eksponering Barn'!L54/'Eksponering Barn'!C54-1</f>
        <v>#VALUE!</v>
      </c>
      <c r="J54" s="342" t="e">
        <f>'Eksponering Voksen'!D54/'Eksponering Voksen'!C54-1</f>
        <v>#VALUE!</v>
      </c>
      <c r="K54" s="342" t="e">
        <f>'Eksponering Voksen'!L54/'Eksponering Voksen'!C54-1</f>
        <v>#VALUE!</v>
      </c>
      <c r="L54" s="342" t="e">
        <f>'Livstids Eksponering'!D54/'Livstids Eksponering'!C54-1</f>
        <v>#VALUE!</v>
      </c>
      <c r="M54" s="342" t="e">
        <f>'Livstids Eksponering'!L54/'Livstids Eksponering'!C54-1</f>
        <v>#VALUE!</v>
      </c>
      <c r="N54" s="342" t="e">
        <f>'Gass transport'!P52/Stoff!M52-1</f>
        <v>#VALUE!</v>
      </c>
      <c r="O54" s="342" t="e">
        <f>'Gass transport'!R52/Stoff!M52-1</f>
        <v>#VALUE!</v>
      </c>
      <c r="P54" s="342" t="e">
        <f>'Gass transport'!P52/Stoff!N52-1</f>
        <v>#VALUE!</v>
      </c>
      <c r="Q54" s="342" t="e">
        <f>'Gass transport'!R52/Stoff!N52-1</f>
        <v>#VALUE!</v>
      </c>
      <c r="R54" s="58"/>
      <c r="S54" s="58"/>
      <c r="T54" s="58"/>
      <c r="U54" s="58"/>
      <c r="V54" s="58"/>
    </row>
    <row r="55" spans="1:22" x14ac:dyDescent="0.2">
      <c r="A55" s="58" t="str">
        <f t="shared" si="0"/>
        <v/>
      </c>
      <c r="B55" s="151" t="str">
        <f>Stoff!B53</f>
        <v>Benzo(g,h,i)perylen</v>
      </c>
      <c r="C55" s="250">
        <f>IF('1b. Kons. jord'!C55&gt;0,'1b. Kons. jord'!C55,0)</f>
        <v>0</v>
      </c>
      <c r="D55" s="251" t="str">
        <f>IF('1b. Kons. jord'!C55&gt;0,'1b. Kons. jord'!D55,"")</f>
        <v/>
      </c>
      <c r="E55" s="251" t="str">
        <f>IF('1b. Kons. jord'!C55&gt;0,'1b. Kons. jord'!E55,"")</f>
        <v/>
      </c>
      <c r="F55" s="241">
        <f>IF(ISNUMBER(Stoff!P53),Stoff!P53,"")</f>
        <v>0.1</v>
      </c>
      <c r="G55" s="252" t="str">
        <f t="shared" si="1"/>
        <v/>
      </c>
      <c r="H55" s="342" t="e">
        <f>'Eksponering Barn'!D55/'Eksponering Barn'!C55-1</f>
        <v>#VALUE!</v>
      </c>
      <c r="I55" s="342" t="e">
        <f>'Eksponering Barn'!L55/'Eksponering Barn'!C55-1</f>
        <v>#VALUE!</v>
      </c>
      <c r="J55" s="342" t="e">
        <f>'Eksponering Voksen'!D55/'Eksponering Voksen'!C55-1</f>
        <v>#VALUE!</v>
      </c>
      <c r="K55" s="342" t="e">
        <f>'Eksponering Voksen'!L55/'Eksponering Voksen'!C55-1</f>
        <v>#VALUE!</v>
      </c>
      <c r="L55" s="342" t="e">
        <f>'Livstids Eksponering'!D55/'Livstids Eksponering'!C55-1</f>
        <v>#VALUE!</v>
      </c>
      <c r="M55" s="342" t="e">
        <f>'Livstids Eksponering'!L55/'Livstids Eksponering'!C55-1</f>
        <v>#VALUE!</v>
      </c>
      <c r="N55" s="342" t="e">
        <f>'Gass transport'!P53/Stoff!M53-1</f>
        <v>#VALUE!</v>
      </c>
      <c r="O55" s="342" t="e">
        <f>'Gass transport'!R53/Stoff!M53-1</f>
        <v>#VALUE!</v>
      </c>
      <c r="P55" s="342" t="e">
        <f>'Gass transport'!P53/Stoff!N53-1</f>
        <v>#VALUE!</v>
      </c>
      <c r="Q55" s="342" t="e">
        <f>'Gass transport'!R53/Stoff!N53-1</f>
        <v>#VALUE!</v>
      </c>
      <c r="R55" s="58"/>
      <c r="S55" s="58"/>
      <c r="T55" s="58"/>
      <c r="U55" s="58"/>
      <c r="V55" s="58"/>
    </row>
    <row r="56" spans="1:22" x14ac:dyDescent="0.2">
      <c r="A56" s="58" t="str">
        <f t="shared" si="0"/>
        <v/>
      </c>
      <c r="B56" s="151" t="str">
        <f>Stoff!B54</f>
        <v>Bensen</v>
      </c>
      <c r="C56" s="250">
        <f>IF('1b. Kons. jord'!C56&gt;0,'1b. Kons. jord'!C56,0)</f>
        <v>0</v>
      </c>
      <c r="D56" s="251" t="str">
        <f>IF('1b. Kons. jord'!C56&gt;0,'1b. Kons. jord'!D56,"")</f>
        <v/>
      </c>
      <c r="E56" s="251" t="str">
        <f>IF('1b. Kons. jord'!C56&gt;0,'1b. Kons. jord'!E56,"")</f>
        <v/>
      </c>
      <c r="F56" s="241">
        <f>IF(ISNUMBER(Stoff!P54),Stoff!P54,"")</f>
        <v>0.01</v>
      </c>
      <c r="G56" s="252" t="str">
        <f t="shared" si="1"/>
        <v/>
      </c>
      <c r="H56" s="342" t="e">
        <f>'Eksponering Barn'!D56/'Eksponering Barn'!C56-1</f>
        <v>#VALUE!</v>
      </c>
      <c r="I56" s="342" t="e">
        <f>'Eksponering Barn'!L56/'Eksponering Barn'!C56-1</f>
        <v>#VALUE!</v>
      </c>
      <c r="J56" s="342" t="e">
        <f>'Eksponering Voksen'!D56/'Eksponering Voksen'!C56-1</f>
        <v>#VALUE!</v>
      </c>
      <c r="K56" s="342" t="e">
        <f>'Eksponering Voksen'!L56/'Eksponering Voksen'!C56-1</f>
        <v>#VALUE!</v>
      </c>
      <c r="L56" s="342" t="e">
        <f>'Livstids Eksponering'!D56/'Livstids Eksponering'!C56-1</f>
        <v>#VALUE!</v>
      </c>
      <c r="M56" s="342" t="e">
        <f>'Livstids Eksponering'!L56/'Livstids Eksponering'!C56-1</f>
        <v>#VALUE!</v>
      </c>
      <c r="N56" s="342" t="e">
        <f>'Gass transport'!P54/Stoff!M54-1</f>
        <v>#VALUE!</v>
      </c>
      <c r="O56" s="342" t="e">
        <f>'Gass transport'!R54/Stoff!M54-1</f>
        <v>#VALUE!</v>
      </c>
      <c r="P56" s="342" t="e">
        <f>'Gass transport'!P54/Stoff!N54-1</f>
        <v>#VALUE!</v>
      </c>
      <c r="Q56" s="342" t="e">
        <f>'Gass transport'!R54/Stoff!N54-1</f>
        <v>#VALUE!</v>
      </c>
      <c r="R56" s="58"/>
      <c r="S56" s="58"/>
      <c r="T56" s="58"/>
      <c r="U56" s="58"/>
      <c r="V56" s="58"/>
    </row>
    <row r="57" spans="1:22" x14ac:dyDescent="0.2">
      <c r="A57" s="58" t="str">
        <f t="shared" si="0"/>
        <v/>
      </c>
      <c r="B57" s="151" t="str">
        <f>Stoff!B55</f>
        <v>Toluen</v>
      </c>
      <c r="C57" s="250">
        <f>IF('1b. Kons. jord'!C57&gt;0,'1b. Kons. jord'!C57,0)</f>
        <v>0</v>
      </c>
      <c r="D57" s="251" t="str">
        <f>IF('1b. Kons. jord'!C57&gt;0,'1b. Kons. jord'!D57,"")</f>
        <v/>
      </c>
      <c r="E57" s="251" t="str">
        <f>IF('1b. Kons. jord'!C57&gt;0,'1b. Kons. jord'!E57,"")</f>
        <v/>
      </c>
      <c r="F57" s="241">
        <f>IF(ISNUMBER(Stoff!P55),Stoff!P55,"")</f>
        <v>0.3</v>
      </c>
      <c r="G57" s="252" t="str">
        <f t="shared" si="1"/>
        <v/>
      </c>
      <c r="H57" s="342" t="e">
        <f>'Eksponering Barn'!D57/'Eksponering Barn'!C57-1</f>
        <v>#VALUE!</v>
      </c>
      <c r="I57" s="342" t="e">
        <f>'Eksponering Barn'!L57/'Eksponering Barn'!C57-1</f>
        <v>#VALUE!</v>
      </c>
      <c r="J57" s="342" t="e">
        <f>'Eksponering Voksen'!D57/'Eksponering Voksen'!C57-1</f>
        <v>#VALUE!</v>
      </c>
      <c r="K57" s="342" t="e">
        <f>'Eksponering Voksen'!L57/'Eksponering Voksen'!C57-1</f>
        <v>#VALUE!</v>
      </c>
      <c r="L57" s="342" t="e">
        <f>'Livstids Eksponering'!D57/'Livstids Eksponering'!C57-1</f>
        <v>#VALUE!</v>
      </c>
      <c r="M57" s="342" t="e">
        <f>'Livstids Eksponering'!L57/'Livstids Eksponering'!C57-1</f>
        <v>#VALUE!</v>
      </c>
      <c r="N57" s="342" t="e">
        <f>'Gass transport'!P55/Stoff!M55-1</f>
        <v>#VALUE!</v>
      </c>
      <c r="O57" s="342" t="e">
        <f>'Gass transport'!R55/Stoff!M55-1</f>
        <v>#VALUE!</v>
      </c>
      <c r="P57" s="342" t="e">
        <f>'Gass transport'!P55/Stoff!N55-1</f>
        <v>#VALUE!</v>
      </c>
      <c r="Q57" s="342" t="e">
        <f>'Gass transport'!R55/Stoff!N55-1</f>
        <v>#VALUE!</v>
      </c>
      <c r="R57" s="58"/>
      <c r="S57" s="58"/>
      <c r="T57" s="58"/>
      <c r="U57" s="58"/>
      <c r="V57" s="58"/>
    </row>
    <row r="58" spans="1:22" x14ac:dyDescent="0.2">
      <c r="A58" s="58" t="str">
        <f t="shared" si="0"/>
        <v/>
      </c>
      <c r="B58" s="151" t="str">
        <f>Stoff!B56</f>
        <v>Etylbensen</v>
      </c>
      <c r="C58" s="250">
        <f>IF('1b. Kons. jord'!C58&gt;0,'1b. Kons. jord'!C58,0)</f>
        <v>0</v>
      </c>
      <c r="D58" s="251" t="str">
        <f>IF('1b. Kons. jord'!C58&gt;0,'1b. Kons. jord'!D58,"")</f>
        <v/>
      </c>
      <c r="E58" s="251" t="str">
        <f>IF('1b. Kons. jord'!C58&gt;0,'1b. Kons. jord'!E58,"")</f>
        <v/>
      </c>
      <c r="F58" s="241">
        <f>IF(ISNUMBER(Stoff!P56),Stoff!P56,"")</f>
        <v>0.2</v>
      </c>
      <c r="G58" s="252" t="str">
        <f t="shared" si="1"/>
        <v/>
      </c>
      <c r="H58" s="342" t="e">
        <f>'Eksponering Barn'!D58/'Eksponering Barn'!C58-1</f>
        <v>#VALUE!</v>
      </c>
      <c r="I58" s="342" t="e">
        <f>'Eksponering Barn'!L58/'Eksponering Barn'!C58-1</f>
        <v>#VALUE!</v>
      </c>
      <c r="J58" s="342" t="e">
        <f>'Eksponering Voksen'!D58/'Eksponering Voksen'!C58-1</f>
        <v>#VALUE!</v>
      </c>
      <c r="K58" s="342" t="e">
        <f>'Eksponering Voksen'!L58/'Eksponering Voksen'!C58-1</f>
        <v>#VALUE!</v>
      </c>
      <c r="L58" s="342" t="e">
        <f>'Livstids Eksponering'!D58/'Livstids Eksponering'!C58-1</f>
        <v>#VALUE!</v>
      </c>
      <c r="M58" s="342" t="e">
        <f>'Livstids Eksponering'!L58/'Livstids Eksponering'!C58-1</f>
        <v>#VALUE!</v>
      </c>
      <c r="N58" s="342" t="e">
        <f>'Gass transport'!P56/Stoff!M56-1</f>
        <v>#VALUE!</v>
      </c>
      <c r="O58" s="342" t="e">
        <f>'Gass transport'!R56/Stoff!M56-1</f>
        <v>#VALUE!</v>
      </c>
      <c r="P58" s="342" t="e">
        <f>'Gass transport'!P56/Stoff!N56-1</f>
        <v>#VALUE!</v>
      </c>
      <c r="Q58" s="342" t="e">
        <f>'Gass transport'!R56/Stoff!N56-1</f>
        <v>#VALUE!</v>
      </c>
      <c r="R58" s="58"/>
      <c r="S58" s="58"/>
      <c r="T58" s="58"/>
      <c r="U58" s="58"/>
      <c r="V58" s="58"/>
    </row>
    <row r="59" spans="1:22" x14ac:dyDescent="0.2">
      <c r="A59" s="58" t="str">
        <f t="shared" si="0"/>
        <v/>
      </c>
      <c r="B59" s="151" t="str">
        <f>Stoff!B57</f>
        <v>Xylen</v>
      </c>
      <c r="C59" s="250">
        <f>IF('1b. Kons. jord'!C59&gt;0,'1b. Kons. jord'!C59,0)</f>
        <v>0</v>
      </c>
      <c r="D59" s="251" t="str">
        <f>IF('1b. Kons. jord'!C59&gt;0,'1b. Kons. jord'!D59,"")</f>
        <v/>
      </c>
      <c r="E59" s="251" t="str">
        <f>IF('1b. Kons. jord'!C59&gt;0,'1b. Kons. jord'!E59,"")</f>
        <v/>
      </c>
      <c r="F59" s="241">
        <f>IF(ISNUMBER(Stoff!P57),Stoff!P57,"")</f>
        <v>0.2</v>
      </c>
      <c r="G59" s="252" t="str">
        <f t="shared" si="1"/>
        <v/>
      </c>
      <c r="H59" s="342" t="e">
        <f>'Eksponering Barn'!D59/'Eksponering Barn'!C59-1</f>
        <v>#VALUE!</v>
      </c>
      <c r="I59" s="342" t="e">
        <f>'Eksponering Barn'!L59/'Eksponering Barn'!C59-1</f>
        <v>#VALUE!</v>
      </c>
      <c r="J59" s="342" t="e">
        <f>'Eksponering Voksen'!D59/'Eksponering Voksen'!C59-1</f>
        <v>#VALUE!</v>
      </c>
      <c r="K59" s="342" t="e">
        <f>'Eksponering Voksen'!L59/'Eksponering Voksen'!C59-1</f>
        <v>#VALUE!</v>
      </c>
      <c r="L59" s="342" t="e">
        <f>'Livstids Eksponering'!D59/'Livstids Eksponering'!C59-1</f>
        <v>#VALUE!</v>
      </c>
      <c r="M59" s="342" t="e">
        <f>'Livstids Eksponering'!L59/'Livstids Eksponering'!C59-1</f>
        <v>#VALUE!</v>
      </c>
      <c r="N59" s="342" t="e">
        <f>'Gass transport'!P57/Stoff!M57-1</f>
        <v>#VALUE!</v>
      </c>
      <c r="O59" s="342" t="e">
        <f>'Gass transport'!R57/Stoff!M57-1</f>
        <v>#VALUE!</v>
      </c>
      <c r="P59" s="342" t="e">
        <f>'Gass transport'!P57/Stoff!N57-1</f>
        <v>#VALUE!</v>
      </c>
      <c r="Q59" s="342" t="e">
        <f>'Gass transport'!R57/Stoff!N57-1</f>
        <v>#VALUE!</v>
      </c>
      <c r="R59" s="58"/>
      <c r="S59" s="58"/>
      <c r="T59" s="58"/>
      <c r="U59" s="58"/>
      <c r="V59" s="58"/>
    </row>
    <row r="60" spans="1:22" x14ac:dyDescent="0.2">
      <c r="A60" s="58" t="str">
        <f t="shared" si="0"/>
        <v/>
      </c>
      <c r="B60" s="151" t="str">
        <f>Stoff!B58</f>
        <v>Alifater  C5-C6</v>
      </c>
      <c r="C60" s="250">
        <f>IF('1b. Kons. jord'!C60&gt;0,'1b. Kons. jord'!C60,0)</f>
        <v>0</v>
      </c>
      <c r="D60" s="251" t="str">
        <f>IF('1b. Kons. jord'!C60&gt;0,'1b. Kons. jord'!D60,"")</f>
        <v/>
      </c>
      <c r="E60" s="251" t="str">
        <f>IF('1b. Kons. jord'!C60&gt;0,'1b. Kons. jord'!E60,"")</f>
        <v/>
      </c>
      <c r="F60" s="241">
        <f>IF(ISNUMBER(Stoff!P58),Stoff!P58,"")</f>
        <v>7</v>
      </c>
      <c r="G60" s="252" t="str">
        <f t="shared" si="1"/>
        <v/>
      </c>
      <c r="H60" s="342" t="e">
        <f>'Eksponering Barn'!D60/'Eksponering Barn'!C60-1</f>
        <v>#VALUE!</v>
      </c>
      <c r="I60" s="342" t="e">
        <f>'Eksponering Barn'!L60/'Eksponering Barn'!C60-1</f>
        <v>#VALUE!</v>
      </c>
      <c r="J60" s="342" t="e">
        <f>'Eksponering Voksen'!D60/'Eksponering Voksen'!C60-1</f>
        <v>#VALUE!</v>
      </c>
      <c r="K60" s="342" t="e">
        <f>'Eksponering Voksen'!L60/'Eksponering Voksen'!C60-1</f>
        <v>#VALUE!</v>
      </c>
      <c r="L60" s="342" t="e">
        <f>'Livstids Eksponering'!D60/'Livstids Eksponering'!C60-1</f>
        <v>#VALUE!</v>
      </c>
      <c r="M60" s="342" t="e">
        <f>'Livstids Eksponering'!L60/'Livstids Eksponering'!C60-1</f>
        <v>#VALUE!</v>
      </c>
      <c r="N60" s="342" t="e">
        <f>'Gass transport'!P58/Stoff!M58-1</f>
        <v>#VALUE!</v>
      </c>
      <c r="O60" s="342" t="e">
        <f>'Gass transport'!R58/Stoff!M58-1</f>
        <v>#VALUE!</v>
      </c>
      <c r="P60" s="342" t="e">
        <f>'Gass transport'!P58/Stoff!N58-1</f>
        <v>#VALUE!</v>
      </c>
      <c r="Q60" s="342" t="e">
        <f>'Gass transport'!R58/Stoff!N58-1</f>
        <v>#VALUE!</v>
      </c>
      <c r="R60" s="58"/>
      <c r="S60" s="58"/>
      <c r="T60" s="58"/>
      <c r="U60" s="58"/>
      <c r="V60" s="58"/>
    </row>
    <row r="61" spans="1:22" x14ac:dyDescent="0.2">
      <c r="A61" s="58" t="str">
        <f t="shared" si="0"/>
        <v/>
      </c>
      <c r="B61" s="151" t="str">
        <f>Stoff!B59</f>
        <v>Alifater &gt; C6-C8</v>
      </c>
      <c r="C61" s="250">
        <f>IF('1b. Kons. jord'!C61&gt;0,'1b. Kons. jord'!C61,0)</f>
        <v>0</v>
      </c>
      <c r="D61" s="251" t="str">
        <f>IF('1b. Kons. jord'!C61&gt;0,'1b. Kons. jord'!D61,"")</f>
        <v/>
      </c>
      <c r="E61" s="251" t="str">
        <f>IF('1b. Kons. jord'!C61&gt;0,'1b. Kons. jord'!E61,"")</f>
        <v/>
      </c>
      <c r="F61" s="241">
        <f>IF(ISNUMBER(Stoff!P59),Stoff!P59,"")</f>
        <v>7</v>
      </c>
      <c r="G61" s="252" t="str">
        <f t="shared" si="1"/>
        <v/>
      </c>
      <c r="H61" s="342" t="e">
        <f>'Eksponering Barn'!D61/'Eksponering Barn'!C61-1</f>
        <v>#VALUE!</v>
      </c>
      <c r="I61" s="342" t="e">
        <f>'Eksponering Barn'!L61/'Eksponering Barn'!C61-1</f>
        <v>#VALUE!</v>
      </c>
      <c r="J61" s="342" t="e">
        <f>'Eksponering Voksen'!D61/'Eksponering Voksen'!C61-1</f>
        <v>#VALUE!</v>
      </c>
      <c r="K61" s="342" t="e">
        <f>'Eksponering Voksen'!L61/'Eksponering Voksen'!C61-1</f>
        <v>#VALUE!</v>
      </c>
      <c r="L61" s="342" t="e">
        <f>'Livstids Eksponering'!D61/'Livstids Eksponering'!C61-1</f>
        <v>#VALUE!</v>
      </c>
      <c r="M61" s="342" t="e">
        <f>'Livstids Eksponering'!L61/'Livstids Eksponering'!C61-1</f>
        <v>#VALUE!</v>
      </c>
      <c r="N61" s="342" t="e">
        <f>'Gass transport'!P59/Stoff!M59-1</f>
        <v>#VALUE!</v>
      </c>
      <c r="O61" s="342" t="e">
        <f>'Gass transport'!R59/Stoff!M59-1</f>
        <v>#VALUE!</v>
      </c>
      <c r="P61" s="342" t="e">
        <f>'Gass transport'!P59/Stoff!N59-1</f>
        <v>#VALUE!</v>
      </c>
      <c r="Q61" s="342" t="e">
        <f>'Gass transport'!R59/Stoff!N59-1</f>
        <v>#VALUE!</v>
      </c>
      <c r="R61" s="58"/>
      <c r="S61" s="58"/>
      <c r="T61" s="58"/>
      <c r="U61" s="58"/>
      <c r="V61" s="58"/>
    </row>
    <row r="62" spans="1:22" x14ac:dyDescent="0.2">
      <c r="A62" s="58" t="str">
        <f t="shared" si="0"/>
        <v/>
      </c>
      <c r="B62" s="151" t="str">
        <f>Stoff!B60</f>
        <v>Alifater &gt; C8-C10</v>
      </c>
      <c r="C62" s="250">
        <f>IF('1b. Kons. jord'!C62&gt;0,'1b. Kons. jord'!C62,0)</f>
        <v>0</v>
      </c>
      <c r="D62" s="251" t="str">
        <f>IF('1b. Kons. jord'!C62&gt;0,'1b. Kons. jord'!D62,"")</f>
        <v/>
      </c>
      <c r="E62" s="251" t="str">
        <f>IF('1b. Kons. jord'!C62&gt;0,'1b. Kons. jord'!E62,"")</f>
        <v/>
      </c>
      <c r="F62" s="241">
        <f>IF(ISNUMBER(Stoff!P60),Stoff!P60,"")</f>
        <v>10</v>
      </c>
      <c r="G62" s="252" t="str">
        <f t="shared" si="1"/>
        <v/>
      </c>
      <c r="H62" s="342" t="e">
        <f>'Eksponering Barn'!D62/'Eksponering Barn'!C62-1</f>
        <v>#VALUE!</v>
      </c>
      <c r="I62" s="342" t="e">
        <f>'Eksponering Barn'!L62/'Eksponering Barn'!C62-1</f>
        <v>#VALUE!</v>
      </c>
      <c r="J62" s="342" t="e">
        <f>'Eksponering Voksen'!D62/'Eksponering Voksen'!C62-1</f>
        <v>#VALUE!</v>
      </c>
      <c r="K62" s="342" t="e">
        <f>'Eksponering Voksen'!L62/'Eksponering Voksen'!C62-1</f>
        <v>#VALUE!</v>
      </c>
      <c r="L62" s="342" t="e">
        <f>'Livstids Eksponering'!D62/'Livstids Eksponering'!C62-1</f>
        <v>#VALUE!</v>
      </c>
      <c r="M62" s="342" t="e">
        <f>'Livstids Eksponering'!L62/'Livstids Eksponering'!C62-1</f>
        <v>#VALUE!</v>
      </c>
      <c r="N62" s="342" t="e">
        <f>'Gass transport'!P60/Stoff!M60-1</f>
        <v>#VALUE!</v>
      </c>
      <c r="O62" s="342" t="e">
        <f>'Gass transport'!R60/Stoff!M60-1</f>
        <v>#VALUE!</v>
      </c>
      <c r="P62" s="342" t="e">
        <f>'Gass transport'!P60/Stoff!N60-1</f>
        <v>#VALUE!</v>
      </c>
      <c r="Q62" s="342" t="e">
        <f>'Gass transport'!R60/Stoff!N60-1</f>
        <v>#VALUE!</v>
      </c>
      <c r="R62" s="58"/>
      <c r="S62" s="58"/>
      <c r="T62" s="58"/>
      <c r="U62" s="58"/>
      <c r="V62" s="58"/>
    </row>
    <row r="63" spans="1:22" x14ac:dyDescent="0.2">
      <c r="A63" s="58" t="str">
        <f t="shared" si="0"/>
        <v/>
      </c>
      <c r="B63" s="151" t="str">
        <f>Stoff!B61</f>
        <v>Sum alifater &gt; C5-C10</v>
      </c>
      <c r="C63" s="250">
        <f>IF('1b. Kons. jord'!C63&gt;0,'1b. Kons. jord'!C63,0)</f>
        <v>0</v>
      </c>
      <c r="D63" s="251" t="str">
        <f>IF('1b. Kons. jord'!C63&gt;0,'1b. Kons. jord'!D63,"")</f>
        <v/>
      </c>
      <c r="E63" s="251" t="str">
        <f>IF('1b. Kons. jord'!C63&gt;0,'1b. Kons. jord'!E63,"")</f>
        <v/>
      </c>
      <c r="F63" s="241" t="str">
        <f>IF(ISNUMBER(Stoff!P61),Stoff!P61,"")</f>
        <v/>
      </c>
      <c r="G63" s="252" t="str">
        <f t="shared" si="1"/>
        <v/>
      </c>
      <c r="H63" s="342" t="e">
        <f>'Eksponering Barn'!D63/'Eksponering Barn'!C63-1</f>
        <v>#VALUE!</v>
      </c>
      <c r="I63" s="342" t="e">
        <f>'Eksponering Barn'!L63/'Eksponering Barn'!C63-1</f>
        <v>#VALUE!</v>
      </c>
      <c r="J63" s="342" t="e">
        <f>'Eksponering Voksen'!D63/'Eksponering Voksen'!C63-1</f>
        <v>#VALUE!</v>
      </c>
      <c r="K63" s="342" t="e">
        <f>'Eksponering Voksen'!L63/'Eksponering Voksen'!C63-1</f>
        <v>#VALUE!</v>
      </c>
      <c r="L63" s="342" t="e">
        <f>'Livstids Eksponering'!D63/'Livstids Eksponering'!C63-1</f>
        <v>#VALUE!</v>
      </c>
      <c r="M63" s="342" t="e">
        <f>'Livstids Eksponering'!L63/'Livstids Eksponering'!C63-1</f>
        <v>#VALUE!</v>
      </c>
      <c r="N63" s="342" t="e">
        <f>'Gass transport'!P61/Stoff!M61-1</f>
        <v>#VALUE!</v>
      </c>
      <c r="O63" s="342" t="e">
        <f>'Gass transport'!R61/Stoff!M61-1</f>
        <v>#VALUE!</v>
      </c>
      <c r="P63" s="342" t="e">
        <f>'Gass transport'!P61/Stoff!N61-1</f>
        <v>#VALUE!</v>
      </c>
      <c r="Q63" s="342" t="e">
        <f>'Gass transport'!R61/Stoff!N61-1</f>
        <v>#VALUE!</v>
      </c>
      <c r="R63" s="58"/>
      <c r="S63" s="58"/>
      <c r="T63" s="58"/>
      <c r="U63" s="58"/>
      <c r="V63" s="58"/>
    </row>
    <row r="64" spans="1:22" x14ac:dyDescent="0.2">
      <c r="A64" s="58" t="str">
        <f t="shared" si="0"/>
        <v/>
      </c>
      <c r="B64" s="151" t="str">
        <f>Stoff!B62</f>
        <v>Alifater &gt;C10-C12</v>
      </c>
      <c r="C64" s="250">
        <f>IF('1b. Kons. jord'!C64&gt;0,'1b. Kons. jord'!C64,0)</f>
        <v>0</v>
      </c>
      <c r="D64" s="251" t="str">
        <f>IF('1b. Kons. jord'!C64&gt;0,'1b. Kons. jord'!D64,"")</f>
        <v/>
      </c>
      <c r="E64" s="251" t="str">
        <f>IF('1b. Kons. jord'!C64&gt;0,'1b. Kons. jord'!E64,"")</f>
        <v/>
      </c>
      <c r="F64" s="241">
        <f>IF(ISNUMBER(Stoff!P62),Stoff!P62,"")</f>
        <v>50</v>
      </c>
      <c r="G64" s="252" t="str">
        <f t="shared" si="1"/>
        <v/>
      </c>
      <c r="H64" s="342" t="e">
        <f>'Eksponering Barn'!D64/'Eksponering Barn'!C64-1</f>
        <v>#VALUE!</v>
      </c>
      <c r="I64" s="342" t="e">
        <f>'Eksponering Barn'!L64/'Eksponering Barn'!C64-1</f>
        <v>#VALUE!</v>
      </c>
      <c r="J64" s="342" t="e">
        <f>'Eksponering Voksen'!D64/'Eksponering Voksen'!C64-1</f>
        <v>#VALUE!</v>
      </c>
      <c r="K64" s="342" t="e">
        <f>'Eksponering Voksen'!L64/'Eksponering Voksen'!C64-1</f>
        <v>#VALUE!</v>
      </c>
      <c r="L64" s="342" t="e">
        <f>'Livstids Eksponering'!D64/'Livstids Eksponering'!C64-1</f>
        <v>#VALUE!</v>
      </c>
      <c r="M64" s="342" t="e">
        <f>'Livstids Eksponering'!L64/'Livstids Eksponering'!C64-1</f>
        <v>#VALUE!</v>
      </c>
      <c r="N64" s="342" t="e">
        <f>'Gass transport'!P62/Stoff!M62-1</f>
        <v>#VALUE!</v>
      </c>
      <c r="O64" s="342" t="e">
        <f>'Gass transport'!R62/Stoff!M62-1</f>
        <v>#VALUE!</v>
      </c>
      <c r="P64" s="342" t="e">
        <f>'Gass transport'!P62/Stoff!N62-1</f>
        <v>#VALUE!</v>
      </c>
      <c r="Q64" s="342" t="e">
        <f>'Gass transport'!R62/Stoff!N62-1</f>
        <v>#VALUE!</v>
      </c>
      <c r="R64" s="58"/>
      <c r="S64" s="58"/>
      <c r="T64" s="58"/>
      <c r="U64" s="58"/>
      <c r="V64" s="58"/>
    </row>
    <row r="65" spans="1:47" x14ac:dyDescent="0.2">
      <c r="A65" s="58" t="str">
        <f t="shared" si="0"/>
        <v/>
      </c>
      <c r="B65" s="151" t="str">
        <f>Stoff!B63</f>
        <v>Alifater &gt;C12-C35</v>
      </c>
      <c r="C65" s="250">
        <f>IF('1b. Kons. jord'!C65&gt;0,'1b. Kons. jord'!C65,0)</f>
        <v>0</v>
      </c>
      <c r="D65" s="251" t="str">
        <f>IF('1b. Kons. jord'!C65&gt;0,'1b. Kons. jord'!D65,"")</f>
        <v/>
      </c>
      <c r="E65" s="251" t="str">
        <f>IF('1b. Kons. jord'!C65&gt;0,'1b. Kons. jord'!E65,"")</f>
        <v/>
      </c>
      <c r="F65" s="241">
        <f>IF(ISNUMBER(Stoff!P63),Stoff!P63,"")</f>
        <v>100</v>
      </c>
      <c r="G65" s="252" t="str">
        <f t="shared" si="1"/>
        <v/>
      </c>
      <c r="H65" s="342" t="e">
        <f>'Eksponering Barn'!D65/'Eksponering Barn'!C65-1</f>
        <v>#VALUE!</v>
      </c>
      <c r="I65" s="342" t="e">
        <f>'Eksponering Barn'!L65/'Eksponering Barn'!C65-1</f>
        <v>#VALUE!</v>
      </c>
      <c r="J65" s="342" t="e">
        <f>'Eksponering Voksen'!D65/'Eksponering Voksen'!C65-1</f>
        <v>#VALUE!</v>
      </c>
      <c r="K65" s="342" t="e">
        <f>'Eksponering Voksen'!L65/'Eksponering Voksen'!C65-1</f>
        <v>#VALUE!</v>
      </c>
      <c r="L65" s="342" t="e">
        <f>'Livstids Eksponering'!D65/'Livstids Eksponering'!C65-1</f>
        <v>#VALUE!</v>
      </c>
      <c r="M65" s="342" t="e">
        <f>'Livstids Eksponering'!L65/'Livstids Eksponering'!C65-1</f>
        <v>#VALUE!</v>
      </c>
      <c r="N65" s="342" t="e">
        <f>'Gass transport'!P63/Stoff!M63-1</f>
        <v>#VALUE!</v>
      </c>
      <c r="O65" s="342" t="e">
        <f>'Gass transport'!R63/Stoff!M63-1</f>
        <v>#VALUE!</v>
      </c>
      <c r="P65" s="342" t="e">
        <f>'Gass transport'!P63/Stoff!N63-1</f>
        <v>#VALUE!</v>
      </c>
      <c r="Q65" s="342" t="e">
        <f>'Gass transport'!R63/Stoff!N63-1</f>
        <v>#VALUE!</v>
      </c>
      <c r="R65" s="58"/>
      <c r="S65" s="58"/>
      <c r="T65" s="58"/>
      <c r="U65" s="58"/>
      <c r="V65" s="58"/>
    </row>
    <row r="66" spans="1:47" x14ac:dyDescent="0.2">
      <c r="A66" s="58" t="str">
        <f t="shared" si="0"/>
        <v/>
      </c>
      <c r="B66" s="151" t="str">
        <f>Stoff!B64</f>
        <v>MTBE</v>
      </c>
      <c r="C66" s="250">
        <f>IF('1b. Kons. jord'!C66&gt;0,'1b. Kons. jord'!C66,0)</f>
        <v>0</v>
      </c>
      <c r="D66" s="251" t="str">
        <f>IF('1b. Kons. jord'!C66&gt;0,'1b. Kons. jord'!D66,"")</f>
        <v/>
      </c>
      <c r="E66" s="251" t="str">
        <f>IF('1b. Kons. jord'!C66&gt;0,'1b. Kons. jord'!E66,"")</f>
        <v/>
      </c>
      <c r="F66" s="241">
        <f>IF(ISNUMBER(Stoff!P64),Stoff!P64,"")</f>
        <v>0.16</v>
      </c>
      <c r="G66" s="252" t="str">
        <f t="shared" si="1"/>
        <v/>
      </c>
      <c r="H66" s="342" t="e">
        <f>'Eksponering Barn'!D66/'Eksponering Barn'!C66-1</f>
        <v>#VALUE!</v>
      </c>
      <c r="I66" s="342" t="e">
        <f>'Eksponering Barn'!L66/'Eksponering Barn'!C66-1</f>
        <v>#VALUE!</v>
      </c>
      <c r="J66" s="342" t="e">
        <f>'Eksponering Voksen'!D66/'Eksponering Voksen'!C66-1</f>
        <v>#VALUE!</v>
      </c>
      <c r="K66" s="342" t="e">
        <f>'Eksponering Voksen'!L66/'Eksponering Voksen'!C66-1</f>
        <v>#VALUE!</v>
      </c>
      <c r="L66" s="342" t="e">
        <f>'Livstids Eksponering'!D66/'Livstids Eksponering'!C66-1</f>
        <v>#VALUE!</v>
      </c>
      <c r="M66" s="342" t="e">
        <f>'Livstids Eksponering'!L66/'Livstids Eksponering'!C66-1</f>
        <v>#VALUE!</v>
      </c>
      <c r="N66" s="342" t="e">
        <f>'Gass transport'!P64/Stoff!M64-1</f>
        <v>#VALUE!</v>
      </c>
      <c r="O66" s="342" t="e">
        <f>'Gass transport'!R64/Stoff!M64-1</f>
        <v>#VALUE!</v>
      </c>
      <c r="P66" s="342" t="e">
        <f>'Gass transport'!P64/Stoff!N64-1</f>
        <v>#VALUE!</v>
      </c>
      <c r="Q66" s="342" t="e">
        <f>'Gass transport'!R64/Stoff!N64-1</f>
        <v>#VALUE!</v>
      </c>
      <c r="R66" s="58"/>
      <c r="S66" s="58"/>
      <c r="T66" s="58"/>
      <c r="U66" s="58"/>
      <c r="V66" s="58"/>
    </row>
    <row r="67" spans="1:47" x14ac:dyDescent="0.2">
      <c r="A67" s="58" t="str">
        <f t="shared" si="0"/>
        <v/>
      </c>
      <c r="B67" s="151" t="str">
        <f>Stoff!B65</f>
        <v>Tetraetylbly</v>
      </c>
      <c r="C67" s="250">
        <f>IF('1b. Kons. jord'!C67&gt;0,'1b. Kons. jord'!C67,0)</f>
        <v>0</v>
      </c>
      <c r="D67" s="251" t="str">
        <f>IF('1b. Kons. jord'!C67&gt;0,'1b. Kons. jord'!D67,"")</f>
        <v/>
      </c>
      <c r="E67" s="251" t="str">
        <f>IF('1b. Kons. jord'!C67&gt;0,'1b. Kons. jord'!E67,"")</f>
        <v/>
      </c>
      <c r="F67" s="241">
        <f>IF(ISNUMBER(Stoff!P65),Stoff!P65,"")</f>
        <v>1E-3</v>
      </c>
      <c r="G67" s="252" t="str">
        <f t="shared" si="1"/>
        <v/>
      </c>
      <c r="H67" s="342" t="e">
        <f>'Eksponering Barn'!D67/'Eksponering Barn'!C67-1</f>
        <v>#VALUE!</v>
      </c>
      <c r="I67" s="342" t="e">
        <f>'Eksponering Barn'!L67/'Eksponering Barn'!C67-1</f>
        <v>#VALUE!</v>
      </c>
      <c r="J67" s="342" t="e">
        <f>'Eksponering Voksen'!D67/'Eksponering Voksen'!C67-1</f>
        <v>#VALUE!</v>
      </c>
      <c r="K67" s="342" t="e">
        <f>'Eksponering Voksen'!L67/'Eksponering Voksen'!C67-1</f>
        <v>#VALUE!</v>
      </c>
      <c r="L67" s="342" t="e">
        <f>'Livstids Eksponering'!D67/'Livstids Eksponering'!C67-1</f>
        <v>#VALUE!</v>
      </c>
      <c r="M67" s="342" t="e">
        <f>'Livstids Eksponering'!L67/'Livstids Eksponering'!C67-1</f>
        <v>#VALUE!</v>
      </c>
      <c r="N67" s="342" t="e">
        <f>'Gass transport'!P65/Stoff!M65-1</f>
        <v>#VALUE!</v>
      </c>
      <c r="O67" s="342" t="e">
        <f>'Gass transport'!R65/Stoff!M65-1</f>
        <v>#VALUE!</v>
      </c>
      <c r="P67" s="342" t="e">
        <f>'Gass transport'!P65/Stoff!N65-1</f>
        <v>#VALUE!</v>
      </c>
      <c r="Q67" s="342" t="e">
        <f>'Gass transport'!R65/Stoff!N65-1</f>
        <v>#VALUE!</v>
      </c>
      <c r="R67" s="58"/>
      <c r="S67" s="58"/>
      <c r="T67" s="58"/>
      <c r="U67" s="58"/>
      <c r="V67" s="58"/>
    </row>
    <row r="68" spans="1:47" x14ac:dyDescent="0.2">
      <c r="A68" s="58" t="str">
        <f t="shared" si="0"/>
        <v/>
      </c>
      <c r="B68" s="151" t="str">
        <f>Stoff!B66</f>
        <v>PBDE-99</v>
      </c>
      <c r="C68" s="250">
        <f>IF('1b. Kons. jord'!C68&gt;0,'1b. Kons. jord'!C68,0)</f>
        <v>0</v>
      </c>
      <c r="D68" s="251" t="str">
        <f>IF('1b. Kons. jord'!C68&gt;0,'1b. Kons. jord'!D68,"")</f>
        <v/>
      </c>
      <c r="E68" s="251" t="str">
        <f>IF('1b. Kons. jord'!C68&gt;0,'1b. Kons. jord'!E68,"")</f>
        <v/>
      </c>
      <c r="F68" s="241">
        <f>IF(ISNUMBER(Stoff!P66),Stoff!P66,"")</f>
        <v>0.08</v>
      </c>
      <c r="G68" s="252" t="str">
        <f t="shared" si="1"/>
        <v/>
      </c>
      <c r="H68" s="342" t="e">
        <f>'Eksponering Barn'!D68/'Eksponering Barn'!C68-1</f>
        <v>#VALUE!</v>
      </c>
      <c r="I68" s="342" t="e">
        <f>'Eksponering Barn'!L68/'Eksponering Barn'!C68-1</f>
        <v>#VALUE!</v>
      </c>
      <c r="J68" s="342" t="e">
        <f>'Eksponering Voksen'!D68/'Eksponering Voksen'!C68-1</f>
        <v>#VALUE!</v>
      </c>
      <c r="K68" s="342" t="e">
        <f>'Eksponering Voksen'!L68/'Eksponering Voksen'!C68-1</f>
        <v>#VALUE!</v>
      </c>
      <c r="L68" s="342" t="e">
        <f>'Livstids Eksponering'!D68/'Livstids Eksponering'!C68-1</f>
        <v>#VALUE!</v>
      </c>
      <c r="M68" s="342" t="e">
        <f>'Livstids Eksponering'!L68/'Livstids Eksponering'!C68-1</f>
        <v>#VALUE!</v>
      </c>
      <c r="N68" s="342" t="e">
        <f>'Gass transport'!P66/Stoff!M66-1</f>
        <v>#VALUE!</v>
      </c>
      <c r="O68" s="342" t="e">
        <f>'Gass transport'!R66/Stoff!M66-1</f>
        <v>#VALUE!</v>
      </c>
      <c r="P68" s="342" t="e">
        <f>'Gass transport'!P66/Stoff!N66-1</f>
        <v>#VALUE!</v>
      </c>
      <c r="Q68" s="342" t="e">
        <f>'Gass transport'!R66/Stoff!N66-1</f>
        <v>#VALUE!</v>
      </c>
      <c r="R68" s="58"/>
      <c r="S68" s="58"/>
      <c r="T68" s="58"/>
      <c r="U68" s="58"/>
      <c r="V68" s="58"/>
    </row>
    <row r="69" spans="1:47" x14ac:dyDescent="0.2">
      <c r="A69" s="58" t="str">
        <f>IF(C69&gt;0,"x","")</f>
        <v/>
      </c>
      <c r="B69" s="151" t="str">
        <f>Stoff!B67</f>
        <v>PBDE-154</v>
      </c>
      <c r="C69" s="250">
        <f>IF('1b. Kons. jord'!C69&gt;0,'1b. Kons. jord'!C69,0)</f>
        <v>0</v>
      </c>
      <c r="D69" s="251" t="str">
        <f>IF('1b. Kons. jord'!C69&gt;0,'1b. Kons. jord'!D69,"")</f>
        <v/>
      </c>
      <c r="E69" s="251" t="str">
        <f>IF('1b. Kons. jord'!C69&gt;0,'1b. Kons. jord'!E69,"")</f>
        <v/>
      </c>
      <c r="F69" s="241">
        <f>IF(ISNUMBER(Stoff!P67),Stoff!P67,"")</f>
        <v>0.08</v>
      </c>
      <c r="G69" s="252" t="str">
        <f>IF(AND(ISNUMBER(F69),ISNUMBER(D69)),D69/F69-1,"")</f>
        <v/>
      </c>
      <c r="H69" s="342" t="e">
        <f>'Eksponering Barn'!D69/'Eksponering Barn'!C69-1</f>
        <v>#VALUE!</v>
      </c>
      <c r="I69" s="342" t="e">
        <f>'Eksponering Barn'!L69/'Eksponering Barn'!C69-1</f>
        <v>#VALUE!</v>
      </c>
      <c r="J69" s="342" t="e">
        <f>'Eksponering Voksen'!D69/'Eksponering Voksen'!C69-1</f>
        <v>#VALUE!</v>
      </c>
      <c r="K69" s="342" t="e">
        <f>'Eksponering Voksen'!L69/'Eksponering Voksen'!C69-1</f>
        <v>#VALUE!</v>
      </c>
      <c r="L69" s="342" t="e">
        <f>'Livstids Eksponering'!D69/'Livstids Eksponering'!C69-1</f>
        <v>#VALUE!</v>
      </c>
      <c r="M69" s="342" t="e">
        <f>'Livstids Eksponering'!L69/'Livstids Eksponering'!C69-1</f>
        <v>#VALUE!</v>
      </c>
      <c r="N69" s="342" t="e">
        <f>'Gass transport'!P67/Stoff!M67-1</f>
        <v>#VALUE!</v>
      </c>
      <c r="O69" s="342" t="e">
        <f>'Gass transport'!R67/Stoff!M67-1</f>
        <v>#VALUE!</v>
      </c>
      <c r="P69" s="342" t="e">
        <f>'Gass transport'!P67/Stoff!N67-1</f>
        <v>#VALUE!</v>
      </c>
      <c r="Q69" s="342" t="e">
        <f>'Gass transport'!R67/Stoff!N67-1</f>
        <v>#VALUE!</v>
      </c>
      <c r="R69" s="58"/>
      <c r="S69" s="58"/>
      <c r="T69" s="58"/>
      <c r="U69" s="58"/>
      <c r="V69" s="58"/>
    </row>
    <row r="70" spans="1:47" x14ac:dyDescent="0.2">
      <c r="A70" s="58" t="str">
        <f>IF(C70&gt;0,"x","")</f>
        <v/>
      </c>
      <c r="B70" s="151" t="str">
        <f>Stoff!B68</f>
        <v>PBDE-209</v>
      </c>
      <c r="C70" s="250">
        <f>IF('1b. Kons. jord'!C70&gt;0,'1b. Kons. jord'!C70,0)</f>
        <v>0</v>
      </c>
      <c r="D70" s="251" t="str">
        <f>IF('1b. Kons. jord'!C70&gt;0,'1b. Kons. jord'!D70,"")</f>
        <v/>
      </c>
      <c r="E70" s="251" t="str">
        <f>IF('1b. Kons. jord'!C70&gt;0,'1b. Kons. jord'!E70,"")</f>
        <v/>
      </c>
      <c r="F70" s="241">
        <f>IF(ISNUMBER(Stoff!P68),Stoff!P68,"")</f>
        <v>2E-3</v>
      </c>
      <c r="G70" s="252" t="str">
        <f>IF(AND(ISNUMBER(F70),ISNUMBER(D70)),D70/F70-1,"")</f>
        <v/>
      </c>
      <c r="H70" s="342" t="e">
        <f>'Eksponering Barn'!D70/'Eksponering Barn'!C70-1</f>
        <v>#VALUE!</v>
      </c>
      <c r="I70" s="342" t="e">
        <f>'Eksponering Barn'!L70/'Eksponering Barn'!C70-1</f>
        <v>#VALUE!</v>
      </c>
      <c r="J70" s="342" t="e">
        <f>'Eksponering Voksen'!D70/'Eksponering Voksen'!C70-1</f>
        <v>#VALUE!</v>
      </c>
      <c r="K70" s="342" t="e">
        <f>'Eksponering Voksen'!L70/'Eksponering Voksen'!C70-1</f>
        <v>#VALUE!</v>
      </c>
      <c r="L70" s="342" t="e">
        <f>'Livstids Eksponering'!D70/'Livstids Eksponering'!C70-1</f>
        <v>#VALUE!</v>
      </c>
      <c r="M70" s="342" t="e">
        <f>'Livstids Eksponering'!L70/'Livstids Eksponering'!C70-1</f>
        <v>#VALUE!</v>
      </c>
      <c r="N70" s="342" t="e">
        <f>'Gass transport'!P68/Stoff!M68-1</f>
        <v>#VALUE!</v>
      </c>
      <c r="O70" s="342" t="e">
        <f>'Gass transport'!R68/Stoff!M68-1</f>
        <v>#VALUE!</v>
      </c>
      <c r="P70" s="342" t="e">
        <f>'Gass transport'!P68/Stoff!N68-1</f>
        <v>#VALUE!</v>
      </c>
      <c r="Q70" s="342" t="e">
        <f>'Gass transport'!R68/Stoff!N68-1</f>
        <v>#VALUE!</v>
      </c>
      <c r="R70" s="58"/>
      <c r="S70" s="58"/>
      <c r="T70" s="58"/>
      <c r="U70" s="58"/>
      <c r="V70" s="58"/>
    </row>
    <row r="71" spans="1:47" x14ac:dyDescent="0.2">
      <c r="A71" s="58" t="str">
        <f>IF(C71&gt;0,"x","")</f>
        <v/>
      </c>
      <c r="B71" s="151" t="str">
        <f>Stoff!B69</f>
        <v>HBCDD</v>
      </c>
      <c r="C71" s="250">
        <f>IF('1b. Kons. jord'!C71&gt;0,'1b. Kons. jord'!C71,0)</f>
        <v>0</v>
      </c>
      <c r="D71" s="251" t="str">
        <f>IF('1b. Kons. jord'!C71&gt;0,'1b. Kons. jord'!D71,"")</f>
        <v/>
      </c>
      <c r="E71" s="251" t="str">
        <f>IF('1b. Kons. jord'!C71&gt;0,'1b. Kons. jord'!E71,"")</f>
        <v/>
      </c>
      <c r="F71" s="241">
        <f>IF(ISNUMBER(Stoff!P69),Stoff!P69,"")</f>
        <v>0.04</v>
      </c>
      <c r="G71" s="252" t="str">
        <f>IF(AND(ISNUMBER(F71),ISNUMBER(D71)),D71/F71-1,"")</f>
        <v/>
      </c>
      <c r="H71" s="342" t="e">
        <f>'Eksponering Barn'!D71/'Eksponering Barn'!C71-1</f>
        <v>#VALUE!</v>
      </c>
      <c r="I71" s="342" t="e">
        <f>'Eksponering Barn'!L71/'Eksponering Barn'!C71-1</f>
        <v>#VALUE!</v>
      </c>
      <c r="J71" s="342" t="e">
        <f>'Eksponering Voksen'!D71/'Eksponering Voksen'!C71-1</f>
        <v>#VALUE!</v>
      </c>
      <c r="K71" s="342" t="e">
        <f>'Eksponering Voksen'!L71/'Eksponering Voksen'!C71-1</f>
        <v>#VALUE!</v>
      </c>
      <c r="L71" s="342" t="e">
        <f>'Livstids Eksponering'!D71/'Livstids Eksponering'!C71-1</f>
        <v>#VALUE!</v>
      </c>
      <c r="M71" s="342" t="e">
        <f>'Livstids Eksponering'!L71/'Livstids Eksponering'!C71-1</f>
        <v>#VALUE!</v>
      </c>
      <c r="N71" s="342" t="e">
        <f>'Gass transport'!P69/Stoff!M69-1</f>
        <v>#VALUE!</v>
      </c>
      <c r="O71" s="342" t="e">
        <f>'Gass transport'!R69/Stoff!M69-1</f>
        <v>#VALUE!</v>
      </c>
      <c r="P71" s="342" t="e">
        <f>'Gass transport'!P69/Stoff!N69-1</f>
        <v>#VALUE!</v>
      </c>
      <c r="Q71" s="342" t="e">
        <f>'Gass transport'!R69/Stoff!N69-1</f>
        <v>#VALUE!</v>
      </c>
      <c r="R71" s="58"/>
      <c r="S71" s="58"/>
      <c r="T71" s="58"/>
      <c r="U71" s="58"/>
      <c r="V71" s="58"/>
    </row>
    <row r="72" spans="1:47" x14ac:dyDescent="0.2">
      <c r="A72" s="58" t="str">
        <f>IF(C72&gt;0,"x","")</f>
        <v/>
      </c>
      <c r="B72" s="151" t="str">
        <f>Stoff!B70</f>
        <v>Tetrabrombisfenol A</v>
      </c>
      <c r="C72" s="250">
        <f>IF('1b. Kons. jord'!C72&gt;0,'1b. Kons. jord'!C72,0)</f>
        <v>0</v>
      </c>
      <c r="D72" s="251" t="str">
        <f>IF('1b. Kons. jord'!C72&gt;0,'1b. Kons. jord'!D72,"")</f>
        <v/>
      </c>
      <c r="E72" s="251" t="str">
        <f>IF('1b. Kons. jord'!C72&gt;0,'1b. Kons. jord'!E72,"")</f>
        <v/>
      </c>
      <c r="F72" s="241">
        <f>IF(ISNUMBER(Stoff!P70),Stoff!P70,"")</f>
        <v>1E-3</v>
      </c>
      <c r="G72" s="252" t="str">
        <f>IF(AND(ISNUMBER(F72),ISNUMBER(D72)),D72/F72-1,"")</f>
        <v/>
      </c>
      <c r="H72" s="342" t="e">
        <f>'Eksponering Barn'!D72/'Eksponering Barn'!C72-1</f>
        <v>#VALUE!</v>
      </c>
      <c r="I72" s="342" t="e">
        <f>'Eksponering Barn'!L72/'Eksponering Barn'!C72-1</f>
        <v>#VALUE!</v>
      </c>
      <c r="J72" s="342" t="e">
        <f>'Eksponering Voksen'!D72/'Eksponering Voksen'!C72-1</f>
        <v>#VALUE!</v>
      </c>
      <c r="K72" s="342" t="e">
        <f>'Eksponering Voksen'!L72/'Eksponering Voksen'!C72-1</f>
        <v>#VALUE!</v>
      </c>
      <c r="L72" s="342" t="e">
        <f>'Livstids Eksponering'!D72/'Livstids Eksponering'!C72-1</f>
        <v>#VALUE!</v>
      </c>
      <c r="M72" s="342" t="e">
        <f>'Livstids Eksponering'!L72/'Livstids Eksponering'!C72-1</f>
        <v>#VALUE!</v>
      </c>
      <c r="N72" s="342" t="e">
        <f>'Gass transport'!P70/Stoff!M70-1</f>
        <v>#VALUE!</v>
      </c>
      <c r="O72" s="342" t="e">
        <f>'Gass transport'!R70/Stoff!M70-1</f>
        <v>#VALUE!</v>
      </c>
      <c r="P72" s="342" t="e">
        <f>'Gass transport'!P70/Stoff!N70-1</f>
        <v>#VALUE!</v>
      </c>
      <c r="Q72" s="342" t="e">
        <f>'Gass transport'!R70/Stoff!N70-1</f>
        <v>#VALUE!</v>
      </c>
      <c r="R72" s="58"/>
      <c r="S72" s="58"/>
      <c r="T72" s="58"/>
      <c r="U72" s="58"/>
      <c r="V72" s="58"/>
    </row>
    <row r="73" spans="1:47" s="56" customFormat="1" x14ac:dyDescent="0.2">
      <c r="A73" s="58" t="str">
        <f t="shared" ref="A73:A86" si="2">IF(C73&gt;0,"x","")</f>
        <v/>
      </c>
      <c r="B73" s="151" t="str">
        <f>Stoff!B71</f>
        <v>Bisfenol A</v>
      </c>
      <c r="C73" s="250">
        <f>IF('1b. Kons. jord'!C73&gt;0,'1b. Kons. jord'!C73,0)</f>
        <v>0</v>
      </c>
      <c r="D73" s="251" t="str">
        <f>IF('1b. Kons. jord'!C73&gt;0,'1b. Kons. jord'!D73,"")</f>
        <v/>
      </c>
      <c r="E73" s="251" t="str">
        <f>IF('1b. Kons. jord'!C73&gt;0,'1b. Kons. jord'!E73,"")</f>
        <v/>
      </c>
      <c r="F73" s="241">
        <f>IF(ISNUMBER(Stoff!P71),Stoff!P71,"")</f>
        <v>0.01</v>
      </c>
      <c r="G73" s="252" t="str">
        <f t="shared" ref="G73:G86" si="3">IF(AND(ISNUMBER(F73),ISNUMBER(D73)),D73/F73-1,"")</f>
        <v/>
      </c>
      <c r="H73" s="342" t="e">
        <f>'Eksponering Barn'!D73/'Eksponering Barn'!C73-1</f>
        <v>#VALUE!</v>
      </c>
      <c r="I73" s="342" t="e">
        <f>'Eksponering Barn'!L73/'Eksponering Barn'!C73-1</f>
        <v>#VALUE!</v>
      </c>
      <c r="J73" s="342" t="e">
        <f>'Eksponering Voksen'!D73/'Eksponering Voksen'!C73-1</f>
        <v>#VALUE!</v>
      </c>
      <c r="K73" s="342" t="e">
        <f>'Eksponering Voksen'!L73/'Eksponering Voksen'!C73-1</f>
        <v>#VALUE!</v>
      </c>
      <c r="L73" s="342" t="e">
        <f>'Livstids Eksponering'!D73/'Livstids Eksponering'!C73-1</f>
        <v>#VALUE!</v>
      </c>
      <c r="M73" s="342" t="e">
        <f>'Livstids Eksponering'!L73/'Livstids Eksponering'!C73-1</f>
        <v>#VALUE!</v>
      </c>
      <c r="N73" s="342" t="e">
        <f>'Gass transport'!P71/Stoff!M71-1</f>
        <v>#VALUE!</v>
      </c>
      <c r="O73" s="342" t="e">
        <f>'Gass transport'!R71/Stoff!M71-1</f>
        <v>#VALUE!</v>
      </c>
      <c r="P73" s="342" t="e">
        <f>'Gass transport'!P71/Stoff!N71-1</f>
        <v>#VALUE!</v>
      </c>
      <c r="Q73" s="342" t="e">
        <f>'Gass transport'!R71/Stoff!N71-1</f>
        <v>#VALUE!</v>
      </c>
      <c r="R73" s="58"/>
      <c r="S73" s="58"/>
      <c r="T73" s="58"/>
      <c r="U73" s="58"/>
      <c r="V73" s="58"/>
      <c r="AR73" s="60"/>
      <c r="AS73" s="60"/>
      <c r="AT73" s="60"/>
      <c r="AU73" s="60"/>
    </row>
    <row r="74" spans="1:47" s="56" customFormat="1" x14ac:dyDescent="0.2">
      <c r="A74" s="58" t="str">
        <f t="shared" si="2"/>
        <v/>
      </c>
      <c r="B74" s="151" t="str">
        <f>Stoff!B72</f>
        <v>PFOS</v>
      </c>
      <c r="C74" s="250">
        <f>IF('1b. Kons. jord'!C74&gt;0,'1b. Kons. jord'!C74,0)</f>
        <v>0</v>
      </c>
      <c r="D74" s="251" t="str">
        <f>IF('1b. Kons. jord'!C74&gt;0,'1b. Kons. jord'!D74,"")</f>
        <v/>
      </c>
      <c r="E74" s="251" t="str">
        <f>IF('1b. Kons. jord'!C74&gt;0,'1b. Kons. jord'!E74,"")</f>
        <v/>
      </c>
      <c r="F74" s="241">
        <f>IF(ISNUMBER(Stoff!P72),Stoff!P72,"")</f>
        <v>3.0000000000000001E-3</v>
      </c>
      <c r="G74" s="252" t="str">
        <f t="shared" si="3"/>
        <v/>
      </c>
      <c r="H74" s="342" t="e">
        <f>'Eksponering Barn'!D74/'Eksponering Barn'!C74-1</f>
        <v>#VALUE!</v>
      </c>
      <c r="I74" s="342" t="e">
        <f>'Eksponering Barn'!L74/'Eksponering Barn'!C74-1</f>
        <v>#VALUE!</v>
      </c>
      <c r="J74" s="342" t="e">
        <f>'Eksponering Voksen'!D74/'Eksponering Voksen'!C74-1</f>
        <v>#VALUE!</v>
      </c>
      <c r="K74" s="342" t="e">
        <f>'Eksponering Voksen'!L74/'Eksponering Voksen'!C74-1</f>
        <v>#VALUE!</v>
      </c>
      <c r="L74" s="342" t="e">
        <f>'Livstids Eksponering'!D74/'Livstids Eksponering'!C74-1</f>
        <v>#VALUE!</v>
      </c>
      <c r="M74" s="342" t="e">
        <f>'Livstids Eksponering'!L74/'Livstids Eksponering'!C74-1</f>
        <v>#VALUE!</v>
      </c>
      <c r="N74" s="342" t="e">
        <f>'Gass transport'!P72/Stoff!M72-1</f>
        <v>#VALUE!</v>
      </c>
      <c r="O74" s="342" t="e">
        <f>'Gass transport'!R72/Stoff!M72-1</f>
        <v>#VALUE!</v>
      </c>
      <c r="P74" s="342" t="e">
        <f>'Gass transport'!P72/Stoff!N72-1</f>
        <v>#VALUE!</v>
      </c>
      <c r="Q74" s="342" t="e">
        <f>'Gass transport'!R72/Stoff!N72-1</f>
        <v>#VALUE!</v>
      </c>
      <c r="R74" s="58"/>
      <c r="S74" s="58"/>
      <c r="T74" s="58"/>
      <c r="U74" s="58"/>
      <c r="V74" s="58"/>
      <c r="AR74" s="60"/>
      <c r="AS74" s="60"/>
      <c r="AT74" s="60"/>
      <c r="AU74" s="60"/>
    </row>
    <row r="75" spans="1:47" s="56" customFormat="1" x14ac:dyDescent="0.2">
      <c r="A75" s="58" t="str">
        <f t="shared" si="2"/>
        <v/>
      </c>
      <c r="B75" s="151" t="str">
        <f>Stoff!B73</f>
        <v>Nonylfenol</v>
      </c>
      <c r="C75" s="250">
        <f>IF('1b. Kons. jord'!C75&gt;0,'1b. Kons. jord'!C75,0)</f>
        <v>0</v>
      </c>
      <c r="D75" s="251" t="str">
        <f>IF('1b. Kons. jord'!C75&gt;0,'1b. Kons. jord'!D75,"")</f>
        <v/>
      </c>
      <c r="E75" s="251" t="str">
        <f>IF('1b. Kons. jord'!C75&gt;0,'1b. Kons. jord'!E75,"")</f>
        <v/>
      </c>
      <c r="F75" s="241">
        <f>IF(ISNUMBER(Stoff!P73),Stoff!P73,"")</f>
        <v>5.0000000000000001E-3</v>
      </c>
      <c r="G75" s="252" t="str">
        <f t="shared" si="3"/>
        <v/>
      </c>
      <c r="H75" s="342" t="e">
        <f>'Eksponering Barn'!D75/'Eksponering Barn'!C75-1</f>
        <v>#VALUE!</v>
      </c>
      <c r="I75" s="342" t="e">
        <f>'Eksponering Barn'!L75/'Eksponering Barn'!C75-1</f>
        <v>#VALUE!</v>
      </c>
      <c r="J75" s="342" t="e">
        <f>'Eksponering Voksen'!D75/'Eksponering Voksen'!C75-1</f>
        <v>#VALUE!</v>
      </c>
      <c r="K75" s="342" t="e">
        <f>'Eksponering Voksen'!L75/'Eksponering Voksen'!C75-1</f>
        <v>#VALUE!</v>
      </c>
      <c r="L75" s="342" t="e">
        <f>'Livstids Eksponering'!D75/'Livstids Eksponering'!C75-1</f>
        <v>#VALUE!</v>
      </c>
      <c r="M75" s="342" t="e">
        <f>'Livstids Eksponering'!L75/'Livstids Eksponering'!C75-1</f>
        <v>#VALUE!</v>
      </c>
      <c r="N75" s="342" t="e">
        <f>'Gass transport'!P73/Stoff!M73-1</f>
        <v>#VALUE!</v>
      </c>
      <c r="O75" s="342" t="e">
        <f>'Gass transport'!R73/Stoff!M73-1</f>
        <v>#VALUE!</v>
      </c>
      <c r="P75" s="342" t="e">
        <f>'Gass transport'!P73/Stoff!N73-1</f>
        <v>#VALUE!</v>
      </c>
      <c r="Q75" s="342" t="e">
        <f>'Gass transport'!R73/Stoff!N73-1</f>
        <v>#VALUE!</v>
      </c>
      <c r="R75" s="58"/>
      <c r="S75" s="58"/>
      <c r="T75" s="58"/>
      <c r="U75" s="58"/>
      <c r="V75" s="58"/>
      <c r="AR75" s="60"/>
      <c r="AS75" s="60"/>
      <c r="AT75" s="60"/>
      <c r="AU75" s="60"/>
    </row>
    <row r="76" spans="1:47" s="56" customFormat="1" x14ac:dyDescent="0.2">
      <c r="A76" s="58" t="str">
        <f t="shared" si="2"/>
        <v/>
      </c>
      <c r="B76" s="151" t="str">
        <f>Stoff!B74</f>
        <v>Nonylfenoletoksilat</v>
      </c>
      <c r="C76" s="250">
        <f>IF('1b. Kons. jord'!C76&gt;0,'1b. Kons. jord'!C76,0)</f>
        <v>0</v>
      </c>
      <c r="D76" s="251" t="str">
        <f>IF('1b. Kons. jord'!C76&gt;0,'1b. Kons. jord'!D76,"")</f>
        <v/>
      </c>
      <c r="E76" s="251" t="str">
        <f>IF('1b. Kons. jord'!C76&gt;0,'1b. Kons. jord'!E76,"")</f>
        <v/>
      </c>
      <c r="F76" s="241">
        <f>IF(ISNUMBER(Stoff!P74),Stoff!P74,"")</f>
        <v>0.1</v>
      </c>
      <c r="G76" s="252" t="str">
        <f t="shared" si="3"/>
        <v/>
      </c>
      <c r="H76" s="342" t="e">
        <f>'Eksponering Barn'!D76/'Eksponering Barn'!C76-1</f>
        <v>#VALUE!</v>
      </c>
      <c r="I76" s="342" t="e">
        <f>'Eksponering Barn'!L76/'Eksponering Barn'!C76-1</f>
        <v>#VALUE!</v>
      </c>
      <c r="J76" s="342" t="e">
        <f>'Eksponering Voksen'!D76/'Eksponering Voksen'!C76-1</f>
        <v>#VALUE!</v>
      </c>
      <c r="K76" s="342" t="e">
        <f>'Eksponering Voksen'!L76/'Eksponering Voksen'!C76-1</f>
        <v>#VALUE!</v>
      </c>
      <c r="L76" s="342" t="e">
        <f>'Livstids Eksponering'!D76/'Livstids Eksponering'!C76-1</f>
        <v>#VALUE!</v>
      </c>
      <c r="M76" s="342" t="e">
        <f>'Livstids Eksponering'!L76/'Livstids Eksponering'!C76-1</f>
        <v>#VALUE!</v>
      </c>
      <c r="N76" s="342" t="e">
        <f>'Gass transport'!P74/Stoff!M74-1</f>
        <v>#VALUE!</v>
      </c>
      <c r="O76" s="342" t="e">
        <f>'Gass transport'!R74/Stoff!M74-1</f>
        <v>#VALUE!</v>
      </c>
      <c r="P76" s="342" t="e">
        <f>'Gass transport'!P74/Stoff!N74-1</f>
        <v>#VALUE!</v>
      </c>
      <c r="Q76" s="342" t="e">
        <f>'Gass transport'!R74/Stoff!N74-1</f>
        <v>#VALUE!</v>
      </c>
      <c r="R76" s="58"/>
      <c r="S76" s="58"/>
      <c r="T76" s="58"/>
      <c r="U76" s="58"/>
      <c r="V76" s="58"/>
      <c r="AR76" s="60"/>
      <c r="AS76" s="60"/>
      <c r="AT76" s="60"/>
      <c r="AU76" s="60"/>
    </row>
    <row r="77" spans="1:47" s="56" customFormat="1" x14ac:dyDescent="0.2">
      <c r="A77" s="58" t="str">
        <f t="shared" si="2"/>
        <v/>
      </c>
      <c r="B77" s="151" t="str">
        <f>Stoff!B75</f>
        <v>Oktylfenol</v>
      </c>
      <c r="C77" s="250">
        <f>IF('1b. Kons. jord'!C77&gt;0,'1b. Kons. jord'!C77,0)</f>
        <v>0</v>
      </c>
      <c r="D77" s="251" t="str">
        <f>IF('1b. Kons. jord'!C77&gt;0,'1b. Kons. jord'!D77,"")</f>
        <v/>
      </c>
      <c r="E77" s="251" t="str">
        <f>IF('1b. Kons. jord'!C77&gt;0,'1b. Kons. jord'!E77,"")</f>
        <v/>
      </c>
      <c r="F77" s="241">
        <f>IF(ISNUMBER(Stoff!P75),Stoff!P75,"")</f>
        <v>6.0000000000000001E-3</v>
      </c>
      <c r="G77" s="252" t="str">
        <f t="shared" si="3"/>
        <v/>
      </c>
      <c r="H77" s="342" t="e">
        <f>'Eksponering Barn'!D77/'Eksponering Barn'!C77-1</f>
        <v>#VALUE!</v>
      </c>
      <c r="I77" s="342" t="e">
        <f>'Eksponering Barn'!L77/'Eksponering Barn'!C77-1</f>
        <v>#VALUE!</v>
      </c>
      <c r="J77" s="342" t="e">
        <f>'Eksponering Voksen'!D77/'Eksponering Voksen'!C77-1</f>
        <v>#VALUE!</v>
      </c>
      <c r="K77" s="342" t="e">
        <f>'Eksponering Voksen'!L77/'Eksponering Voksen'!C77-1</f>
        <v>#VALUE!</v>
      </c>
      <c r="L77" s="342" t="e">
        <f>'Livstids Eksponering'!D77/'Livstids Eksponering'!C77-1</f>
        <v>#VALUE!</v>
      </c>
      <c r="M77" s="342" t="e">
        <f>'Livstids Eksponering'!L77/'Livstids Eksponering'!C77-1</f>
        <v>#VALUE!</v>
      </c>
      <c r="N77" s="342" t="e">
        <f>'Gass transport'!P75/Stoff!M75-1</f>
        <v>#VALUE!</v>
      </c>
      <c r="O77" s="342" t="e">
        <f>'Gass transport'!R75/Stoff!M75-1</f>
        <v>#VALUE!</v>
      </c>
      <c r="P77" s="342" t="e">
        <f>'Gass transport'!P75/Stoff!N75-1</f>
        <v>#VALUE!</v>
      </c>
      <c r="Q77" s="342" t="e">
        <f>'Gass transport'!R75/Stoff!N75-1</f>
        <v>#VALUE!</v>
      </c>
      <c r="R77" s="58"/>
      <c r="S77" s="58"/>
      <c r="T77" s="58"/>
      <c r="U77" s="58"/>
      <c r="V77" s="58"/>
      <c r="AR77" s="60"/>
      <c r="AS77" s="60"/>
      <c r="AT77" s="60"/>
      <c r="AU77" s="60"/>
    </row>
    <row r="78" spans="1:47" s="56" customFormat="1" x14ac:dyDescent="0.2">
      <c r="A78" s="58" t="str">
        <f t="shared" si="2"/>
        <v/>
      </c>
      <c r="B78" s="151" t="str">
        <f>Stoff!B76</f>
        <v>Oktylfenoletoksilat</v>
      </c>
      <c r="C78" s="250">
        <f>IF('1b. Kons. jord'!C78&gt;0,'1b. Kons. jord'!C78,0)</f>
        <v>0</v>
      </c>
      <c r="D78" s="251" t="str">
        <f>IF('1b. Kons. jord'!C78&gt;0,'1b. Kons. jord'!D78,"")</f>
        <v/>
      </c>
      <c r="E78" s="251" t="str">
        <f>IF('1b. Kons. jord'!C78&gt;0,'1b. Kons. jord'!E78,"")</f>
        <v/>
      </c>
      <c r="F78" s="241">
        <f>IF(ISNUMBER(Stoff!P76),Stoff!P76,"")</f>
        <v>0.04</v>
      </c>
      <c r="G78" s="252" t="str">
        <f t="shared" si="3"/>
        <v/>
      </c>
      <c r="H78" s="342" t="e">
        <f>'Eksponering Barn'!D78/'Eksponering Barn'!C78-1</f>
        <v>#VALUE!</v>
      </c>
      <c r="I78" s="342" t="e">
        <f>'Eksponering Barn'!L78/'Eksponering Barn'!C78-1</f>
        <v>#VALUE!</v>
      </c>
      <c r="J78" s="342" t="e">
        <f>'Eksponering Voksen'!D78/'Eksponering Voksen'!C78-1</f>
        <v>#VALUE!</v>
      </c>
      <c r="K78" s="342" t="e">
        <f>'Eksponering Voksen'!L78/'Eksponering Voksen'!C78-1</f>
        <v>#VALUE!</v>
      </c>
      <c r="L78" s="342" t="e">
        <f>'Livstids Eksponering'!D78/'Livstids Eksponering'!C78-1</f>
        <v>#VALUE!</v>
      </c>
      <c r="M78" s="342" t="e">
        <f>'Livstids Eksponering'!L78/'Livstids Eksponering'!C78-1</f>
        <v>#VALUE!</v>
      </c>
      <c r="N78" s="342" t="e">
        <f>'Gass transport'!P76/Stoff!M76-1</f>
        <v>#VALUE!</v>
      </c>
      <c r="O78" s="342" t="e">
        <f>'Gass transport'!R76/Stoff!M76-1</f>
        <v>#VALUE!</v>
      </c>
      <c r="P78" s="342" t="e">
        <f>'Gass transport'!P76/Stoff!N76-1</f>
        <v>#VALUE!</v>
      </c>
      <c r="Q78" s="342" t="e">
        <f>'Gass transport'!R76/Stoff!N76-1</f>
        <v>#VALUE!</v>
      </c>
      <c r="R78" s="58"/>
      <c r="S78" s="58"/>
      <c r="T78" s="58"/>
      <c r="U78" s="58"/>
      <c r="V78" s="58"/>
      <c r="AR78" s="60"/>
      <c r="AS78" s="60"/>
      <c r="AT78" s="60"/>
      <c r="AU78" s="60"/>
    </row>
    <row r="79" spans="1:47" s="56" customFormat="1" x14ac:dyDescent="0.2">
      <c r="A79" s="58" t="str">
        <f t="shared" si="2"/>
        <v/>
      </c>
      <c r="B79" s="151" t="str">
        <f>Stoff!B77</f>
        <v>TBT-oksid</v>
      </c>
      <c r="C79" s="250">
        <f>IF('1b. Kons. jord'!C79&gt;0,'1b. Kons. jord'!C79,0)</f>
        <v>0</v>
      </c>
      <c r="D79" s="251" t="str">
        <f>IF('1b. Kons. jord'!C79&gt;0,'1b. Kons. jord'!D79,"")</f>
        <v/>
      </c>
      <c r="E79" s="251" t="str">
        <f>IF('1b. Kons. jord'!C79&gt;0,'1b. Kons. jord'!E79,"")</f>
        <v/>
      </c>
      <c r="F79" s="241">
        <f>IF(ISNUMBER(Stoff!P77),Stoff!P77,"")</f>
        <v>1E-3</v>
      </c>
      <c r="G79" s="252" t="str">
        <f t="shared" si="3"/>
        <v/>
      </c>
      <c r="H79" s="342" t="e">
        <f>'Eksponering Barn'!D79/'Eksponering Barn'!C79-1</f>
        <v>#VALUE!</v>
      </c>
      <c r="I79" s="342" t="e">
        <f>'Eksponering Barn'!L79/'Eksponering Barn'!C79-1</f>
        <v>#VALUE!</v>
      </c>
      <c r="J79" s="342" t="e">
        <f>'Eksponering Voksen'!D79/'Eksponering Voksen'!C79-1</f>
        <v>#VALUE!</v>
      </c>
      <c r="K79" s="342" t="e">
        <f>'Eksponering Voksen'!L79/'Eksponering Voksen'!C79-1</f>
        <v>#VALUE!</v>
      </c>
      <c r="L79" s="342" t="e">
        <f>'Livstids Eksponering'!D79/'Livstids Eksponering'!C79-1</f>
        <v>#VALUE!</v>
      </c>
      <c r="M79" s="342" t="e">
        <f>'Livstids Eksponering'!L79/'Livstids Eksponering'!C79-1</f>
        <v>#VALUE!</v>
      </c>
      <c r="N79" s="342" t="e">
        <f>'Gass transport'!P77/Stoff!M77-1</f>
        <v>#VALUE!</v>
      </c>
      <c r="O79" s="342" t="e">
        <f>'Gass transport'!R77/Stoff!M77-1</f>
        <v>#VALUE!</v>
      </c>
      <c r="P79" s="342" t="e">
        <f>'Gass transport'!P77/Stoff!N77-1</f>
        <v>#VALUE!</v>
      </c>
      <c r="Q79" s="342" t="e">
        <f>'Gass transport'!R77/Stoff!N77-1</f>
        <v>#VALUE!</v>
      </c>
      <c r="R79" s="58"/>
      <c r="S79" s="58"/>
      <c r="T79" s="58"/>
      <c r="U79" s="58"/>
      <c r="V79" s="58"/>
      <c r="AR79" s="60"/>
      <c r="AS79" s="60"/>
      <c r="AT79" s="60"/>
      <c r="AU79" s="60"/>
    </row>
    <row r="80" spans="1:47" s="56" customFormat="1" x14ac:dyDescent="0.2">
      <c r="A80" s="58" t="str">
        <f t="shared" si="2"/>
        <v/>
      </c>
      <c r="B80" s="151" t="str">
        <f>Stoff!B78</f>
        <v>Trifenyltinnklorid</v>
      </c>
      <c r="C80" s="250">
        <f>IF('1b. Kons. jord'!C80&gt;0,'1b. Kons. jord'!C80,0)</f>
        <v>0</v>
      </c>
      <c r="D80" s="251" t="str">
        <f>IF('1b. Kons. jord'!C80&gt;0,'1b. Kons. jord'!D80,"")</f>
        <v/>
      </c>
      <c r="E80" s="251" t="str">
        <f>IF('1b. Kons. jord'!C80&gt;0,'1b. Kons. jord'!E80,"")</f>
        <v/>
      </c>
      <c r="F80" s="241">
        <f>IF(ISNUMBER(Stoff!P78),Stoff!P78,"")</f>
        <v>1E-3</v>
      </c>
      <c r="G80" s="252" t="str">
        <f t="shared" si="3"/>
        <v/>
      </c>
      <c r="H80" s="342" t="e">
        <f>'Eksponering Barn'!D80/'Eksponering Barn'!C80-1</f>
        <v>#VALUE!</v>
      </c>
      <c r="I80" s="342" t="e">
        <f>'Eksponering Barn'!L80/'Eksponering Barn'!C80-1</f>
        <v>#VALUE!</v>
      </c>
      <c r="J80" s="342" t="e">
        <f>'Eksponering Voksen'!D80/'Eksponering Voksen'!C80-1</f>
        <v>#VALUE!</v>
      </c>
      <c r="K80" s="342" t="e">
        <f>'Eksponering Voksen'!L80/'Eksponering Voksen'!C80-1</f>
        <v>#VALUE!</v>
      </c>
      <c r="L80" s="342" t="e">
        <f>'Livstids Eksponering'!D80/'Livstids Eksponering'!C80-1</f>
        <v>#VALUE!</v>
      </c>
      <c r="M80" s="342" t="e">
        <f>'Livstids Eksponering'!L80/'Livstids Eksponering'!C80-1</f>
        <v>#VALUE!</v>
      </c>
      <c r="N80" s="342" t="e">
        <f>'Gass transport'!P78/Stoff!M78-1</f>
        <v>#VALUE!</v>
      </c>
      <c r="O80" s="342" t="e">
        <f>'Gass transport'!R78/Stoff!M78-1</f>
        <v>#VALUE!</v>
      </c>
      <c r="P80" s="342" t="e">
        <f>'Gass transport'!P78/Stoff!N78-1</f>
        <v>#VALUE!</v>
      </c>
      <c r="Q80" s="342" t="e">
        <f>'Gass transport'!R78/Stoff!N78-1</f>
        <v>#VALUE!</v>
      </c>
      <c r="R80" s="58"/>
      <c r="S80" s="58"/>
      <c r="T80" s="58"/>
      <c r="U80" s="58"/>
      <c r="V80" s="58"/>
      <c r="AR80" s="60"/>
      <c r="AS80" s="60"/>
      <c r="AT80" s="60"/>
      <c r="AU80" s="60"/>
    </row>
    <row r="81" spans="1:47" s="56" customFormat="1" x14ac:dyDescent="0.2">
      <c r="A81" s="58" t="str">
        <f t="shared" si="2"/>
        <v/>
      </c>
      <c r="B81" s="151" t="str">
        <f>Stoff!B79</f>
        <v>Di(2-etylheksyl)ftalat</v>
      </c>
      <c r="C81" s="250">
        <f>IF('1b. Kons. jord'!C81&gt;0,'1b. Kons. jord'!C81,0)</f>
        <v>0</v>
      </c>
      <c r="D81" s="251" t="str">
        <f>IF('1b. Kons. jord'!C81&gt;0,'1b. Kons. jord'!D81,"")</f>
        <v/>
      </c>
      <c r="E81" s="251" t="str">
        <f>IF('1b. Kons. jord'!C81&gt;0,'1b. Kons. jord'!E81,"")</f>
        <v/>
      </c>
      <c r="F81" s="241">
        <f>IF(ISNUMBER(Stoff!P79),Stoff!P79,"")</f>
        <v>2.8</v>
      </c>
      <c r="G81" s="252" t="str">
        <f t="shared" si="3"/>
        <v/>
      </c>
      <c r="H81" s="342" t="e">
        <f>'Eksponering Barn'!D81/'Eksponering Barn'!C81-1</f>
        <v>#VALUE!</v>
      </c>
      <c r="I81" s="342" t="e">
        <f>'Eksponering Barn'!L81/'Eksponering Barn'!C81-1</f>
        <v>#VALUE!</v>
      </c>
      <c r="J81" s="342" t="e">
        <f>'Eksponering Voksen'!D81/'Eksponering Voksen'!C81-1</f>
        <v>#VALUE!</v>
      </c>
      <c r="K81" s="342" t="e">
        <f>'Eksponering Voksen'!L81/'Eksponering Voksen'!C81-1</f>
        <v>#VALUE!</v>
      </c>
      <c r="L81" s="342" t="e">
        <f>'Livstids Eksponering'!D81/'Livstids Eksponering'!C81-1</f>
        <v>#VALUE!</v>
      </c>
      <c r="M81" s="342" t="e">
        <f>'Livstids Eksponering'!L81/'Livstids Eksponering'!C81-1</f>
        <v>#VALUE!</v>
      </c>
      <c r="N81" s="342" t="e">
        <f>'Gass transport'!P79/Stoff!M79-1</f>
        <v>#VALUE!</v>
      </c>
      <c r="O81" s="342" t="e">
        <f>'Gass transport'!R79/Stoff!M79-1</f>
        <v>#VALUE!</v>
      </c>
      <c r="P81" s="342" t="e">
        <f>'Gass transport'!P79/Stoff!N79-1</f>
        <v>#VALUE!</v>
      </c>
      <c r="Q81" s="342" t="e">
        <f>'Gass transport'!R79/Stoff!N79-1</f>
        <v>#VALUE!</v>
      </c>
      <c r="R81" s="58"/>
      <c r="S81" s="58"/>
      <c r="T81" s="58"/>
      <c r="U81" s="58"/>
      <c r="V81" s="58"/>
      <c r="AR81" s="60"/>
      <c r="AS81" s="60"/>
      <c r="AT81" s="60"/>
      <c r="AU81" s="60"/>
    </row>
    <row r="82" spans="1:47" s="56" customFormat="1" x14ac:dyDescent="0.2">
      <c r="A82" s="58" t="str">
        <f t="shared" si="2"/>
        <v/>
      </c>
      <c r="B82" s="151" t="str">
        <f>Stoff!B80</f>
        <v>Mellomkjedete kl. paraf.</v>
      </c>
      <c r="C82" s="250">
        <f>IF('1b. Kons. jord'!C82&gt;0,'1b. Kons. jord'!C82,0)</f>
        <v>0</v>
      </c>
      <c r="D82" s="251" t="str">
        <f>IF('1b. Kons. jord'!C82&gt;0,'1b. Kons. jord'!D82,"")</f>
        <v/>
      </c>
      <c r="E82" s="251" t="str">
        <f>IF('1b. Kons. jord'!C82&gt;0,'1b. Kons. jord'!E82,"")</f>
        <v/>
      </c>
      <c r="F82" s="241">
        <f>IF(ISNUMBER(Stoff!P80),Stoff!P80,"")</f>
        <v>0.6</v>
      </c>
      <c r="G82" s="252" t="str">
        <f t="shared" si="3"/>
        <v/>
      </c>
      <c r="H82" s="342" t="e">
        <f>'Eksponering Barn'!D82/'Eksponering Barn'!C82-1</f>
        <v>#VALUE!</v>
      </c>
      <c r="I82" s="342" t="e">
        <f>'Eksponering Barn'!L82/'Eksponering Barn'!C82-1</f>
        <v>#VALUE!</v>
      </c>
      <c r="J82" s="342" t="e">
        <f>'Eksponering Voksen'!D82/'Eksponering Voksen'!C82-1</f>
        <v>#VALUE!</v>
      </c>
      <c r="K82" s="342" t="e">
        <f>'Eksponering Voksen'!L82/'Eksponering Voksen'!C82-1</f>
        <v>#VALUE!</v>
      </c>
      <c r="L82" s="342" t="e">
        <f>'Livstids Eksponering'!D82/'Livstids Eksponering'!C82-1</f>
        <v>#VALUE!</v>
      </c>
      <c r="M82" s="342" t="e">
        <f>'Livstids Eksponering'!L82/'Livstids Eksponering'!C82-1</f>
        <v>#VALUE!</v>
      </c>
      <c r="N82" s="342" t="e">
        <f>'Gass transport'!P80/Stoff!M80-1</f>
        <v>#VALUE!</v>
      </c>
      <c r="O82" s="342" t="e">
        <f>'Gass transport'!R80/Stoff!M80-1</f>
        <v>#VALUE!</v>
      </c>
      <c r="P82" s="342" t="e">
        <f>'Gass transport'!P80/Stoff!N80-1</f>
        <v>#VALUE!</v>
      </c>
      <c r="Q82" s="342" t="e">
        <f>'Gass transport'!R80/Stoff!N80-1</f>
        <v>#VALUE!</v>
      </c>
      <c r="R82" s="58"/>
      <c r="S82" s="58"/>
      <c r="T82" s="58"/>
      <c r="U82" s="58"/>
      <c r="V82" s="58"/>
      <c r="AR82" s="60"/>
      <c r="AS82" s="60"/>
      <c r="AT82" s="60"/>
      <c r="AU82" s="60"/>
    </row>
    <row r="83" spans="1:47" s="56" customFormat="1" x14ac:dyDescent="0.2">
      <c r="A83" s="58" t="str">
        <f t="shared" si="2"/>
        <v/>
      </c>
      <c r="B83" s="151" t="str">
        <f>Stoff!B81</f>
        <v>Kortkjedete kl. paraf.</v>
      </c>
      <c r="C83" s="250">
        <f>IF('1b. Kons. jord'!C83&gt;0,'1b. Kons. jord'!C83,0)</f>
        <v>0</v>
      </c>
      <c r="D83" s="251" t="str">
        <f>IF('1b. Kons. jord'!C83&gt;0,'1b. Kons. jord'!D83,"")</f>
        <v/>
      </c>
      <c r="E83" s="251" t="str">
        <f>IF('1b. Kons. jord'!C83&gt;0,'1b. Kons. jord'!E83,"")</f>
        <v/>
      </c>
      <c r="F83" s="241">
        <f>IF(ISNUMBER(Stoff!P81),Stoff!P81,"")</f>
        <v>1</v>
      </c>
      <c r="G83" s="252" t="str">
        <f t="shared" si="3"/>
        <v/>
      </c>
      <c r="H83" s="342" t="e">
        <f>'Eksponering Barn'!D83/'Eksponering Barn'!C83-1</f>
        <v>#VALUE!</v>
      </c>
      <c r="I83" s="342" t="e">
        <f>'Eksponering Barn'!L83/'Eksponering Barn'!C83-1</f>
        <v>#VALUE!</v>
      </c>
      <c r="J83" s="342" t="e">
        <f>'Eksponering Voksen'!D83/'Eksponering Voksen'!C83-1</f>
        <v>#VALUE!</v>
      </c>
      <c r="K83" s="342" t="e">
        <f>'Eksponering Voksen'!L83/'Eksponering Voksen'!C83-1</f>
        <v>#VALUE!</v>
      </c>
      <c r="L83" s="342" t="e">
        <f>'Livstids Eksponering'!D83/'Livstids Eksponering'!C83-1</f>
        <v>#VALUE!</v>
      </c>
      <c r="M83" s="342" t="e">
        <f>'Livstids Eksponering'!L83/'Livstids Eksponering'!C83-1</f>
        <v>#VALUE!</v>
      </c>
      <c r="N83" s="342" t="e">
        <f>'Gass transport'!P81/Stoff!M81-1</f>
        <v>#VALUE!</v>
      </c>
      <c r="O83" s="342" t="e">
        <f>'Gass transport'!R81/Stoff!M81-1</f>
        <v>#VALUE!</v>
      </c>
      <c r="P83" s="342" t="e">
        <f>'Gass transport'!P81/Stoff!N81-1</f>
        <v>#VALUE!</v>
      </c>
      <c r="Q83" s="342" t="e">
        <f>'Gass transport'!R81/Stoff!N81-1</f>
        <v>#VALUE!</v>
      </c>
    </row>
    <row r="84" spans="1:47" s="56" customFormat="1" x14ac:dyDescent="0.2">
      <c r="A84" s="58" t="str">
        <f t="shared" si="2"/>
        <v/>
      </c>
      <c r="B84" s="151" t="str">
        <f>Stoff!B82</f>
        <v>Polyklorerte naftalener</v>
      </c>
      <c r="C84" s="250">
        <f>IF('1b. Kons. jord'!C84&gt;0,'1b. Kons. jord'!C84,0)</f>
        <v>0</v>
      </c>
      <c r="D84" s="251" t="str">
        <f>IF('1b. Kons. jord'!C84&gt;0,'1b. Kons. jord'!D84,"")</f>
        <v/>
      </c>
      <c r="E84" s="251" t="str">
        <f>IF('1b. Kons. jord'!C84&gt;0,'1b. Kons. jord'!E84,"")</f>
        <v/>
      </c>
      <c r="F84" s="241">
        <f>IF(ISNUMBER(Stoff!P82),Stoff!P82,"")</f>
        <v>6.9999999999999994E-5</v>
      </c>
      <c r="G84" s="252" t="str">
        <f t="shared" si="3"/>
        <v/>
      </c>
      <c r="H84" s="342" t="e">
        <f>'Eksponering Barn'!D84/'Eksponering Barn'!C84-1</f>
        <v>#VALUE!</v>
      </c>
      <c r="I84" s="342" t="e">
        <f>'Eksponering Barn'!L84/'Eksponering Barn'!C84-1</f>
        <v>#VALUE!</v>
      </c>
      <c r="J84" s="342" t="e">
        <f>'Eksponering Voksen'!D84/'Eksponering Voksen'!C84-1</f>
        <v>#VALUE!</v>
      </c>
      <c r="K84" s="342" t="e">
        <f>'Eksponering Voksen'!L84/'Eksponering Voksen'!C84-1</f>
        <v>#VALUE!</v>
      </c>
      <c r="L84" s="342" t="e">
        <f>'Livstids Eksponering'!D84/'Livstids Eksponering'!C84-1</f>
        <v>#VALUE!</v>
      </c>
      <c r="M84" s="342" t="e">
        <f>'Livstids Eksponering'!L84/'Livstids Eksponering'!C84-1</f>
        <v>#VALUE!</v>
      </c>
      <c r="N84" s="342" t="e">
        <f>'Gass transport'!P82/Stoff!M82-1</f>
        <v>#VALUE!</v>
      </c>
      <c r="O84" s="342" t="e">
        <f>'Gass transport'!R82/Stoff!M82-1</f>
        <v>#VALUE!</v>
      </c>
      <c r="P84" s="342" t="e">
        <f>'Gass transport'!P82/Stoff!N82-1</f>
        <v>#VALUE!</v>
      </c>
      <c r="Q84" s="342" t="e">
        <f>'Gass transport'!R82/Stoff!N82-1</f>
        <v>#VALUE!</v>
      </c>
    </row>
    <row r="85" spans="1:47" s="56" customFormat="1" x14ac:dyDescent="0.2">
      <c r="A85" s="58" t="str">
        <f t="shared" si="2"/>
        <v/>
      </c>
      <c r="B85" s="151" t="str">
        <f>Stoff!B83</f>
        <v>Trikresylfosfat</v>
      </c>
      <c r="C85" s="250">
        <f>IF('1b. Kons. jord'!C85&gt;0,'1b. Kons. jord'!C85,0)</f>
        <v>0</v>
      </c>
      <c r="D85" s="251" t="str">
        <f>IF('1b. Kons. jord'!C85&gt;0,'1b. Kons. jord'!D85,"")</f>
        <v/>
      </c>
      <c r="E85" s="251" t="str">
        <f>IF('1b. Kons. jord'!C85&gt;0,'1b. Kons. jord'!E85,"")</f>
        <v/>
      </c>
      <c r="F85" s="241" t="str">
        <f>IF(ISNUMBER(Stoff!P83),Stoff!P83,"")</f>
        <v/>
      </c>
      <c r="G85" s="252" t="str">
        <f t="shared" si="3"/>
        <v/>
      </c>
      <c r="H85" s="342" t="e">
        <f>'Eksponering Barn'!D85/'Eksponering Barn'!C85-1</f>
        <v>#VALUE!</v>
      </c>
      <c r="I85" s="342" t="e">
        <f>'Eksponering Barn'!L85/'Eksponering Barn'!C85-1</f>
        <v>#VALUE!</v>
      </c>
      <c r="J85" s="342" t="e">
        <f>'Eksponering Voksen'!D85/'Eksponering Voksen'!C85-1</f>
        <v>#VALUE!</v>
      </c>
      <c r="K85" s="342" t="e">
        <f>'Eksponering Voksen'!L85/'Eksponering Voksen'!C85-1</f>
        <v>#VALUE!</v>
      </c>
      <c r="L85" s="342" t="e">
        <f>'Livstids Eksponering'!D85/'Livstids Eksponering'!C85-1</f>
        <v>#VALUE!</v>
      </c>
      <c r="M85" s="342" t="e">
        <f>'Livstids Eksponering'!L85/'Livstids Eksponering'!C85-1</f>
        <v>#VALUE!</v>
      </c>
      <c r="N85" s="342" t="e">
        <f>'Gass transport'!P83/Stoff!M83-1</f>
        <v>#VALUE!</v>
      </c>
      <c r="O85" s="342" t="e">
        <f>'Gass transport'!R83/Stoff!M83-1</f>
        <v>#VALUE!</v>
      </c>
      <c r="P85" s="342" t="e">
        <f>'Gass transport'!P83/Stoff!N83-1</f>
        <v>#VALUE!</v>
      </c>
      <c r="Q85" s="342" t="e">
        <f>'Gass transport'!R83/Stoff!N83-1</f>
        <v>#VALUE!</v>
      </c>
    </row>
    <row r="86" spans="1:47" s="56" customFormat="1" x14ac:dyDescent="0.2">
      <c r="A86" s="58" t="str">
        <f t="shared" si="2"/>
        <v/>
      </c>
      <c r="B86" s="151" t="str">
        <f>Stoff!B84</f>
        <v>Dioksin (TCDD-ekv.)</v>
      </c>
      <c r="C86" s="250">
        <f>IF('1b. Kons. jord'!C86&gt;0,'1b. Kons. jord'!C86,0)</f>
        <v>0</v>
      </c>
      <c r="D86" s="251" t="str">
        <f>IF('1b. Kons. jord'!C86&gt;0,'1b. Kons. jord'!D86,"")</f>
        <v/>
      </c>
      <c r="E86" s="251" t="str">
        <f>IF('1b. Kons. jord'!C86&gt;0,'1b. Kons. jord'!E86,"")</f>
        <v/>
      </c>
      <c r="F86" s="241">
        <f>IF(ISNUMBER(Stoff!P84),Stoff!P84,"")</f>
        <v>1.0000000000000001E-5</v>
      </c>
      <c r="G86" s="252" t="str">
        <f t="shared" si="3"/>
        <v/>
      </c>
      <c r="H86" s="342" t="e">
        <f>'Eksponering Barn'!D86/'Eksponering Barn'!C86-1</f>
        <v>#VALUE!</v>
      </c>
      <c r="I86" s="342" t="e">
        <f>'Eksponering Barn'!L86/'Eksponering Barn'!C86-1</f>
        <v>#VALUE!</v>
      </c>
      <c r="J86" s="342" t="e">
        <f>'Eksponering Voksen'!D86/'Eksponering Voksen'!C86-1</f>
        <v>#VALUE!</v>
      </c>
      <c r="K86" s="342" t="e">
        <f>'Eksponering Voksen'!L86/'Eksponering Voksen'!C86-1</f>
        <v>#VALUE!</v>
      </c>
      <c r="L86" s="342" t="e">
        <f>'Livstids Eksponering'!D86/'Livstids Eksponering'!C86-1</f>
        <v>#VALUE!</v>
      </c>
      <c r="M86" s="342" t="e">
        <f>'Livstids Eksponering'!L86/'Livstids Eksponering'!C86-1</f>
        <v>#VALUE!</v>
      </c>
      <c r="N86" s="342" t="e">
        <f>'Gass transport'!P84/Stoff!M84-1</f>
        <v>#VALUE!</v>
      </c>
      <c r="O86" s="342" t="e">
        <f>'Gass transport'!R84/Stoff!M84-1</f>
        <v>#VALUE!</v>
      </c>
      <c r="P86" s="342" t="e">
        <f>'Gass transport'!P84/Stoff!N84-1</f>
        <v>#VALUE!</v>
      </c>
      <c r="Q86" s="342" t="e">
        <f>'Gass transport'!R84/Stoff!N84-1</f>
        <v>#VALUE!</v>
      </c>
    </row>
    <row r="87" spans="1:47" s="56" customFormat="1" x14ac:dyDescent="0.2">
      <c r="A87" s="58" t="str">
        <f t="shared" ref="A87:A91" si="4">IF(C87&gt;0,"x","")</f>
        <v/>
      </c>
      <c r="B87" s="151">
        <f>Stoff!B85</f>
        <v>0</v>
      </c>
      <c r="C87" s="250">
        <f>IF('1b. Kons. jord'!C87&gt;0,'1b. Kons. jord'!C87,0)</f>
        <v>0</v>
      </c>
      <c r="D87" s="251" t="str">
        <f>IF('1b. Kons. jord'!C87&gt;0,'1b. Kons. jord'!D87,"")</f>
        <v/>
      </c>
      <c r="E87" s="251" t="str">
        <f>IF('1b. Kons. jord'!C87&gt;0,'1b. Kons. jord'!E87,"")</f>
        <v/>
      </c>
      <c r="F87" s="241" t="str">
        <f>IF(ISNUMBER(Stoff!P85),Stoff!P85,"")</f>
        <v/>
      </c>
      <c r="G87" s="252" t="str">
        <f t="shared" ref="G87:G91" si="5">IF(AND(ISNUMBER(F87),ISNUMBER(D87)),D87/F87-1,"")</f>
        <v/>
      </c>
      <c r="H87" s="342" t="e">
        <f>'Eksponering Barn'!D87/'Eksponering Barn'!C87-1</f>
        <v>#VALUE!</v>
      </c>
      <c r="I87" s="342" t="e">
        <f>'Eksponering Barn'!L87/'Eksponering Barn'!C87-1</f>
        <v>#VALUE!</v>
      </c>
      <c r="J87" s="342" t="e">
        <f>'Eksponering Voksen'!D87/'Eksponering Voksen'!C87-1</f>
        <v>#VALUE!</v>
      </c>
      <c r="K87" s="342" t="e">
        <f>'Eksponering Voksen'!L87/'Eksponering Voksen'!C87-1</f>
        <v>#VALUE!</v>
      </c>
      <c r="L87" s="342" t="e">
        <f>'Livstids Eksponering'!D87/'Livstids Eksponering'!C87-1</f>
        <v>#VALUE!</v>
      </c>
      <c r="M87" s="342" t="e">
        <f>'Livstids Eksponering'!L87/'Livstids Eksponering'!C87-1</f>
        <v>#VALUE!</v>
      </c>
      <c r="N87" s="342" t="e">
        <f>'Gass transport'!P85/Stoff!M85-1</f>
        <v>#VALUE!</v>
      </c>
      <c r="O87" s="342" t="e">
        <f>'Gass transport'!R85/Stoff!M85-1</f>
        <v>#VALUE!</v>
      </c>
      <c r="P87" s="342" t="e">
        <f>'Gass transport'!P85/Stoff!N85-1</f>
        <v>#VALUE!</v>
      </c>
      <c r="Q87" s="342" t="e">
        <f>'Gass transport'!R85/Stoff!N85-1</f>
        <v>#VALUE!</v>
      </c>
    </row>
    <row r="88" spans="1:47" s="56" customFormat="1" x14ac:dyDescent="0.2">
      <c r="A88" s="58" t="str">
        <f t="shared" si="4"/>
        <v/>
      </c>
      <c r="B88" s="151">
        <f>Stoff!B86</f>
        <v>0</v>
      </c>
      <c r="C88" s="250">
        <f>IF('1b. Kons. jord'!C88&gt;0,'1b. Kons. jord'!C88,0)</f>
        <v>0</v>
      </c>
      <c r="D88" s="251" t="str">
        <f>IF('1b. Kons. jord'!C88&gt;0,'1b. Kons. jord'!D88,"")</f>
        <v/>
      </c>
      <c r="E88" s="251" t="str">
        <f>IF('1b. Kons. jord'!C88&gt;0,'1b. Kons. jord'!E88,"")</f>
        <v/>
      </c>
      <c r="F88" s="241" t="str">
        <f>IF(ISNUMBER(Stoff!P86),Stoff!P86,"")</f>
        <v/>
      </c>
      <c r="G88" s="252" t="str">
        <f t="shared" si="5"/>
        <v/>
      </c>
      <c r="H88" s="342" t="e">
        <f>'Eksponering Barn'!D88/'Eksponering Barn'!C88-1</f>
        <v>#VALUE!</v>
      </c>
      <c r="I88" s="342" t="e">
        <f>'Eksponering Barn'!L88/'Eksponering Barn'!C88-1</f>
        <v>#VALUE!</v>
      </c>
      <c r="J88" s="342" t="e">
        <f>'Eksponering Voksen'!D88/'Eksponering Voksen'!C88-1</f>
        <v>#VALUE!</v>
      </c>
      <c r="K88" s="342" t="e">
        <f>'Eksponering Voksen'!L88/'Eksponering Voksen'!C88-1</f>
        <v>#VALUE!</v>
      </c>
      <c r="L88" s="342" t="e">
        <f>'Livstids Eksponering'!D88/'Livstids Eksponering'!C88-1</f>
        <v>#VALUE!</v>
      </c>
      <c r="M88" s="342" t="e">
        <f>'Livstids Eksponering'!L88/'Livstids Eksponering'!C88-1</f>
        <v>#VALUE!</v>
      </c>
      <c r="N88" s="342" t="e">
        <f>'Gass transport'!P86/Stoff!M86-1</f>
        <v>#VALUE!</v>
      </c>
      <c r="O88" s="342" t="e">
        <f>'Gass transport'!R86/Stoff!M86-1</f>
        <v>#VALUE!</v>
      </c>
      <c r="P88" s="342" t="e">
        <f>'Gass transport'!P86/Stoff!N86-1</f>
        <v>#VALUE!</v>
      </c>
      <c r="Q88" s="342" t="e">
        <f>'Gass transport'!R86/Stoff!N86-1</f>
        <v>#VALUE!</v>
      </c>
    </row>
    <row r="89" spans="1:47" s="56" customFormat="1" x14ac:dyDescent="0.2">
      <c r="A89" s="58" t="str">
        <f t="shared" si="4"/>
        <v/>
      </c>
      <c r="B89" s="151">
        <f>Stoff!B87</f>
        <v>0</v>
      </c>
      <c r="C89" s="250">
        <f>IF('1b. Kons. jord'!C89&gt;0,'1b. Kons. jord'!C89,0)</f>
        <v>0</v>
      </c>
      <c r="D89" s="251" t="str">
        <f>IF('1b. Kons. jord'!C89&gt;0,'1b. Kons. jord'!D89,"")</f>
        <v/>
      </c>
      <c r="E89" s="251" t="str">
        <f>IF('1b. Kons. jord'!C89&gt;0,'1b. Kons. jord'!E89,"")</f>
        <v/>
      </c>
      <c r="F89" s="241" t="str">
        <f>IF(ISNUMBER(Stoff!P87),Stoff!P87,"")</f>
        <v/>
      </c>
      <c r="G89" s="252" t="str">
        <f t="shared" si="5"/>
        <v/>
      </c>
      <c r="H89" s="342" t="e">
        <f>'Eksponering Barn'!D89/'Eksponering Barn'!C89-1</f>
        <v>#VALUE!</v>
      </c>
      <c r="I89" s="342" t="e">
        <f>'Eksponering Barn'!L89/'Eksponering Barn'!C89-1</f>
        <v>#VALUE!</v>
      </c>
      <c r="J89" s="342" t="e">
        <f>'Eksponering Voksen'!D89/'Eksponering Voksen'!C89-1</f>
        <v>#VALUE!</v>
      </c>
      <c r="K89" s="342" t="e">
        <f>'Eksponering Voksen'!L89/'Eksponering Voksen'!C89-1</f>
        <v>#VALUE!</v>
      </c>
      <c r="L89" s="342" t="e">
        <f>'Livstids Eksponering'!D89/'Livstids Eksponering'!C89-1</f>
        <v>#VALUE!</v>
      </c>
      <c r="M89" s="342" t="e">
        <f>'Livstids Eksponering'!L89/'Livstids Eksponering'!C89-1</f>
        <v>#VALUE!</v>
      </c>
      <c r="N89" s="342" t="e">
        <f>'Gass transport'!P87/Stoff!M87-1</f>
        <v>#VALUE!</v>
      </c>
      <c r="O89" s="342" t="e">
        <f>'Gass transport'!R87/Stoff!M87-1</f>
        <v>#VALUE!</v>
      </c>
      <c r="P89" s="342" t="e">
        <f>'Gass transport'!P87/Stoff!N87-1</f>
        <v>#VALUE!</v>
      </c>
      <c r="Q89" s="342" t="e">
        <f>'Gass transport'!R87/Stoff!N87-1</f>
        <v>#VALUE!</v>
      </c>
    </row>
    <row r="90" spans="1:47" s="56" customFormat="1" x14ac:dyDescent="0.2">
      <c r="A90" s="58" t="str">
        <f t="shared" si="4"/>
        <v/>
      </c>
      <c r="B90" s="151">
        <f>Stoff!B88</f>
        <v>0</v>
      </c>
      <c r="C90" s="250">
        <f>IF('1b. Kons. jord'!C90&gt;0,'1b. Kons. jord'!C90,0)</f>
        <v>0</v>
      </c>
      <c r="D90" s="251" t="str">
        <f>IF('1b. Kons. jord'!C90&gt;0,'1b. Kons. jord'!D90,"")</f>
        <v/>
      </c>
      <c r="E90" s="251" t="str">
        <f>IF('1b. Kons. jord'!C90&gt;0,'1b. Kons. jord'!E90,"")</f>
        <v/>
      </c>
      <c r="F90" s="241" t="str">
        <f>IF(ISNUMBER(Stoff!P88),Stoff!P88,"")</f>
        <v/>
      </c>
      <c r="G90" s="252" t="str">
        <f t="shared" si="5"/>
        <v/>
      </c>
      <c r="H90" s="342" t="e">
        <f>'Eksponering Barn'!D90/'Eksponering Barn'!C90-1</f>
        <v>#VALUE!</v>
      </c>
      <c r="I90" s="342" t="e">
        <f>'Eksponering Barn'!L90/'Eksponering Barn'!C90-1</f>
        <v>#VALUE!</v>
      </c>
      <c r="J90" s="342" t="e">
        <f>'Eksponering Voksen'!D90/'Eksponering Voksen'!C90-1</f>
        <v>#VALUE!</v>
      </c>
      <c r="K90" s="342" t="e">
        <f>'Eksponering Voksen'!L90/'Eksponering Voksen'!C90-1</f>
        <v>#VALUE!</v>
      </c>
      <c r="L90" s="342" t="e">
        <f>'Livstids Eksponering'!D90/'Livstids Eksponering'!C90-1</f>
        <v>#VALUE!</v>
      </c>
      <c r="M90" s="342" t="e">
        <f>'Livstids Eksponering'!L90/'Livstids Eksponering'!C90-1</f>
        <v>#VALUE!</v>
      </c>
      <c r="N90" s="342" t="e">
        <f>'Gass transport'!P88/Stoff!M88-1</f>
        <v>#VALUE!</v>
      </c>
      <c r="O90" s="342" t="e">
        <f>'Gass transport'!R88/Stoff!M88-1</f>
        <v>#VALUE!</v>
      </c>
      <c r="P90" s="342" t="e">
        <f>'Gass transport'!P88/Stoff!N88-1</f>
        <v>#VALUE!</v>
      </c>
      <c r="Q90" s="342" t="e">
        <f>'Gass transport'!R88/Stoff!N88-1</f>
        <v>#VALUE!</v>
      </c>
    </row>
    <row r="91" spans="1:47" s="56" customFormat="1" x14ac:dyDescent="0.2">
      <c r="A91" s="58" t="str">
        <f t="shared" si="4"/>
        <v/>
      </c>
      <c r="B91" s="151">
        <f>Stoff!B89</f>
        <v>0</v>
      </c>
      <c r="C91" s="250">
        <f>IF('1b. Kons. jord'!C91&gt;0,'1b. Kons. jord'!C91,0)</f>
        <v>0</v>
      </c>
      <c r="D91" s="251" t="str">
        <f>IF('1b. Kons. jord'!C91&gt;0,'1b. Kons. jord'!D91,"")</f>
        <v/>
      </c>
      <c r="E91" s="251" t="str">
        <f>IF('1b. Kons. jord'!C91&gt;0,'1b. Kons. jord'!E91,"")</f>
        <v/>
      </c>
      <c r="F91" s="241" t="str">
        <f>IF(ISNUMBER(Stoff!P89),Stoff!P89,"")</f>
        <v/>
      </c>
      <c r="G91" s="252" t="str">
        <f t="shared" si="5"/>
        <v/>
      </c>
      <c r="H91" s="342" t="e">
        <f>'Eksponering Barn'!D91/'Eksponering Barn'!C91-1</f>
        <v>#VALUE!</v>
      </c>
      <c r="I91" s="342" t="e">
        <f>'Eksponering Barn'!L91/'Eksponering Barn'!C91-1</f>
        <v>#VALUE!</v>
      </c>
      <c r="J91" s="342" t="e">
        <f>'Eksponering Voksen'!D91/'Eksponering Voksen'!C91-1</f>
        <v>#VALUE!</v>
      </c>
      <c r="K91" s="342" t="e">
        <f>'Eksponering Voksen'!L91/'Eksponering Voksen'!C91-1</f>
        <v>#VALUE!</v>
      </c>
      <c r="L91" s="342" t="e">
        <f>'Livstids Eksponering'!D91/'Livstids Eksponering'!C91-1</f>
        <v>#VALUE!</v>
      </c>
      <c r="M91" s="342" t="e">
        <f>'Livstids Eksponering'!L91/'Livstids Eksponering'!C91-1</f>
        <v>#VALUE!</v>
      </c>
      <c r="N91" s="342" t="e">
        <f>'Gass transport'!P89/Stoff!M89-1</f>
        <v>#VALUE!</v>
      </c>
      <c r="O91" s="342" t="e">
        <f>'Gass transport'!R89/Stoff!M89-1</f>
        <v>#VALUE!</v>
      </c>
      <c r="P91" s="342" t="e">
        <f>'Gass transport'!P89/Stoff!N89-1</f>
        <v>#VALUE!</v>
      </c>
      <c r="Q91" s="342" t="e">
        <f>'Gass transport'!R89/Stoff!N89-1</f>
        <v>#VALUE!</v>
      </c>
    </row>
    <row r="92" spans="1:47" x14ac:dyDescent="0.2">
      <c r="A92" s="58"/>
      <c r="B92" s="142"/>
      <c r="C92" s="256"/>
      <c r="D92" s="243"/>
      <c r="E92" s="243"/>
      <c r="F92" s="257"/>
      <c r="G92" s="258"/>
      <c r="H92" s="264"/>
      <c r="I92" s="242"/>
      <c r="J92" s="258"/>
      <c r="K92" s="258"/>
      <c r="L92" s="258"/>
      <c r="M92" s="258"/>
      <c r="N92" s="271"/>
      <c r="O92" s="271"/>
      <c r="P92" s="338"/>
      <c r="Q92" s="338"/>
    </row>
    <row r="93" spans="1:47" x14ac:dyDescent="0.2">
      <c r="A93" s="58"/>
      <c r="B93" s="142"/>
      <c r="C93" s="256"/>
      <c r="D93" s="243"/>
      <c r="E93" s="243"/>
      <c r="F93" s="257"/>
      <c r="G93" s="258"/>
      <c r="H93" s="258"/>
      <c r="I93" s="242"/>
      <c r="J93" s="258"/>
      <c r="K93" s="258"/>
      <c r="L93" s="258"/>
      <c r="M93" s="258"/>
      <c r="N93" s="271"/>
      <c r="O93" s="271"/>
      <c r="P93" s="338"/>
      <c r="Q93" s="338"/>
    </row>
    <row r="94" spans="1:47" x14ac:dyDescent="0.2">
      <c r="A94" s="58"/>
      <c r="B94" s="142"/>
      <c r="C94" s="256"/>
      <c r="D94" s="243"/>
      <c r="E94" s="243"/>
      <c r="F94" s="257"/>
      <c r="G94" s="258"/>
      <c r="H94" s="258"/>
      <c r="I94" s="242"/>
      <c r="J94" s="258"/>
      <c r="K94" s="258"/>
      <c r="L94" s="258"/>
      <c r="M94" s="258"/>
      <c r="N94" s="271"/>
      <c r="O94" s="271"/>
      <c r="P94" s="338"/>
      <c r="Q94" s="338"/>
    </row>
    <row r="95" spans="1:47" s="56" customFormat="1" x14ac:dyDescent="0.2">
      <c r="A95" s="58"/>
      <c r="B95" s="142"/>
      <c r="C95" s="256"/>
      <c r="D95" s="243"/>
      <c r="E95" s="243"/>
      <c r="F95" s="257"/>
      <c r="G95" s="258"/>
      <c r="H95" s="258"/>
      <c r="I95" s="242"/>
      <c r="J95" s="258"/>
      <c r="K95" s="258"/>
      <c r="L95" s="258"/>
      <c r="M95" s="258"/>
      <c r="N95" s="271"/>
      <c r="O95" s="271"/>
      <c r="P95" s="338"/>
      <c r="Q95" s="338"/>
    </row>
    <row r="96" spans="1:47" s="56" customFormat="1" x14ac:dyDescent="0.2">
      <c r="A96" s="58"/>
      <c r="B96" s="142"/>
      <c r="C96" s="256"/>
      <c r="D96" s="243"/>
      <c r="E96" s="243"/>
      <c r="F96" s="257"/>
      <c r="G96" s="258"/>
      <c r="H96" s="258"/>
      <c r="I96" s="242"/>
      <c r="J96" s="258"/>
      <c r="K96" s="258"/>
      <c r="L96" s="258"/>
      <c r="M96" s="258"/>
      <c r="N96" s="271"/>
      <c r="O96" s="271"/>
      <c r="P96" s="338"/>
      <c r="Q96" s="338"/>
    </row>
    <row r="97" spans="1:17" s="56" customFormat="1" x14ac:dyDescent="0.2">
      <c r="A97" s="58"/>
      <c r="B97" s="142"/>
      <c r="C97" s="256"/>
      <c r="D97" s="243"/>
      <c r="E97" s="243"/>
      <c r="F97" s="257"/>
      <c r="G97" s="258"/>
      <c r="H97" s="258"/>
      <c r="I97" s="242"/>
      <c r="J97" s="258"/>
      <c r="K97" s="258"/>
      <c r="L97" s="258"/>
      <c r="M97" s="258"/>
      <c r="N97" s="271"/>
      <c r="O97" s="271"/>
      <c r="P97" s="338"/>
      <c r="Q97" s="338"/>
    </row>
    <row r="98" spans="1:17" s="56" customFormat="1" x14ac:dyDescent="0.2">
      <c r="A98" s="58"/>
      <c r="B98" s="142"/>
      <c r="C98" s="256"/>
      <c r="D98" s="243"/>
      <c r="E98" s="243"/>
      <c r="F98" s="257"/>
      <c r="G98" s="258"/>
      <c r="H98" s="258"/>
      <c r="I98" s="242"/>
      <c r="J98" s="258"/>
      <c r="K98" s="258"/>
      <c r="L98" s="258"/>
      <c r="M98" s="258"/>
      <c r="N98" s="271"/>
      <c r="O98" s="271"/>
      <c r="P98" s="338"/>
      <c r="Q98" s="338"/>
    </row>
    <row r="99" spans="1:17" s="56" customFormat="1" x14ac:dyDescent="0.2">
      <c r="A99" s="58"/>
      <c r="B99" s="142"/>
      <c r="C99" s="256"/>
      <c r="D99" s="243"/>
      <c r="E99" s="243"/>
      <c r="F99" s="257"/>
      <c r="G99" s="258"/>
      <c r="H99" s="258"/>
      <c r="I99" s="242"/>
      <c r="J99" s="258"/>
      <c r="K99" s="258"/>
      <c r="L99" s="258"/>
      <c r="M99" s="258"/>
      <c r="N99" s="271"/>
      <c r="O99" s="271"/>
      <c r="P99" s="338"/>
      <c r="Q99" s="338"/>
    </row>
    <row r="100" spans="1:17" s="56" customFormat="1" x14ac:dyDescent="0.2">
      <c r="A100" s="58"/>
      <c r="B100" s="142"/>
      <c r="C100" s="256"/>
      <c r="D100" s="243"/>
      <c r="E100" s="243"/>
      <c r="F100" s="257"/>
      <c r="G100" s="258"/>
      <c r="H100" s="258"/>
      <c r="I100" s="242"/>
      <c r="J100" s="258"/>
      <c r="K100" s="258"/>
      <c r="L100" s="258"/>
      <c r="M100" s="258"/>
      <c r="N100" s="271"/>
      <c r="O100" s="271"/>
      <c r="P100" s="338"/>
      <c r="Q100" s="338"/>
    </row>
    <row r="101" spans="1:17" s="56" customFormat="1" x14ac:dyDescent="0.2">
      <c r="A101" s="58"/>
      <c r="B101" s="142"/>
      <c r="C101" s="256"/>
      <c r="D101" s="243"/>
      <c r="E101" s="243"/>
      <c r="F101" s="257"/>
      <c r="G101" s="258"/>
      <c r="H101" s="258"/>
      <c r="I101" s="242"/>
      <c r="J101" s="258"/>
      <c r="K101" s="258"/>
      <c r="L101" s="258"/>
      <c r="M101" s="258"/>
      <c r="N101" s="271"/>
      <c r="O101" s="271"/>
      <c r="P101" s="338"/>
      <c r="Q101" s="338"/>
    </row>
    <row r="102" spans="1:17" s="56" customFormat="1" x14ac:dyDescent="0.2">
      <c r="A102" s="58"/>
      <c r="B102" s="142"/>
      <c r="C102" s="256"/>
      <c r="D102" s="243"/>
      <c r="E102" s="243"/>
      <c r="F102" s="257"/>
      <c r="G102" s="258"/>
      <c r="H102" s="258"/>
      <c r="I102" s="242"/>
      <c r="J102" s="258"/>
      <c r="K102" s="258"/>
      <c r="L102" s="258"/>
      <c r="M102" s="258"/>
      <c r="N102" s="271"/>
      <c r="O102" s="271"/>
      <c r="P102" s="338"/>
      <c r="Q102" s="338"/>
    </row>
    <row r="103" spans="1:17" s="56" customFormat="1" x14ac:dyDescent="0.2">
      <c r="A103" s="58"/>
      <c r="B103" s="142"/>
      <c r="C103" s="256"/>
      <c r="D103" s="243"/>
      <c r="E103" s="243"/>
      <c r="F103" s="257"/>
      <c r="G103" s="258"/>
      <c r="H103" s="258"/>
      <c r="I103" s="242"/>
      <c r="J103" s="258"/>
      <c r="K103" s="258"/>
      <c r="L103" s="258"/>
      <c r="M103" s="258"/>
      <c r="N103" s="271"/>
      <c r="O103" s="271"/>
      <c r="P103" s="338"/>
      <c r="Q103" s="338"/>
    </row>
    <row r="104" spans="1:17" s="56" customFormat="1" x14ac:dyDescent="0.2">
      <c r="A104" s="58"/>
      <c r="B104" s="142"/>
      <c r="C104" s="256"/>
      <c r="D104" s="243"/>
      <c r="E104" s="243"/>
      <c r="F104" s="257"/>
      <c r="G104" s="258"/>
      <c r="H104" s="258"/>
      <c r="I104" s="242"/>
      <c r="J104" s="258"/>
      <c r="K104" s="258"/>
      <c r="L104" s="258"/>
      <c r="M104" s="258"/>
      <c r="N104" s="271"/>
      <c r="O104" s="271"/>
      <c r="P104" s="338"/>
      <c r="Q104" s="338"/>
    </row>
    <row r="105" spans="1:17" s="56" customFormat="1" x14ac:dyDescent="0.2">
      <c r="A105" s="58"/>
      <c r="B105" s="142"/>
      <c r="C105" s="256"/>
      <c r="D105" s="243"/>
      <c r="E105" s="243"/>
      <c r="F105" s="257"/>
      <c r="G105" s="258"/>
      <c r="H105" s="258"/>
      <c r="I105" s="242"/>
      <c r="J105" s="258"/>
      <c r="K105" s="258"/>
      <c r="L105" s="258"/>
      <c r="M105" s="258"/>
      <c r="N105" s="271"/>
      <c r="O105" s="271"/>
      <c r="P105" s="338"/>
      <c r="Q105" s="338"/>
    </row>
    <row r="106" spans="1:17" s="56" customFormat="1" x14ac:dyDescent="0.2">
      <c r="A106" s="58"/>
      <c r="B106" s="142"/>
      <c r="C106" s="256"/>
      <c r="D106" s="243"/>
      <c r="E106" s="243"/>
      <c r="F106" s="257"/>
      <c r="G106" s="258"/>
      <c r="H106" s="258"/>
      <c r="I106" s="242"/>
      <c r="J106" s="258"/>
      <c r="K106" s="258"/>
      <c r="L106" s="258"/>
      <c r="M106" s="258"/>
      <c r="N106" s="271"/>
      <c r="O106" s="271"/>
      <c r="P106" s="338"/>
      <c r="Q106" s="338"/>
    </row>
    <row r="107" spans="1:17" s="56" customFormat="1" x14ac:dyDescent="0.2">
      <c r="A107" s="58"/>
      <c r="B107" s="142"/>
      <c r="C107" s="256"/>
      <c r="D107" s="243"/>
      <c r="E107" s="243"/>
      <c r="F107" s="257"/>
      <c r="G107" s="258"/>
      <c r="H107" s="258"/>
      <c r="I107" s="242"/>
      <c r="J107" s="258"/>
      <c r="K107" s="258"/>
      <c r="L107" s="258"/>
      <c r="M107" s="258"/>
      <c r="N107" s="271"/>
      <c r="O107" s="271"/>
      <c r="P107" s="338"/>
      <c r="Q107" s="338"/>
    </row>
    <row r="108" spans="1:17" s="56" customFormat="1" x14ac:dyDescent="0.2">
      <c r="A108" s="58"/>
      <c r="B108" s="142"/>
      <c r="C108" s="256"/>
      <c r="D108" s="243"/>
      <c r="E108" s="243"/>
      <c r="F108" s="257"/>
      <c r="G108" s="258"/>
      <c r="H108" s="258"/>
      <c r="I108" s="242"/>
      <c r="J108" s="258"/>
      <c r="K108" s="258"/>
      <c r="L108" s="258"/>
      <c r="M108" s="258"/>
      <c r="N108" s="271"/>
      <c r="O108" s="271"/>
      <c r="P108" s="338"/>
      <c r="Q108" s="338"/>
    </row>
    <row r="109" spans="1:17" s="56" customFormat="1" x14ac:dyDescent="0.2">
      <c r="A109" s="58"/>
      <c r="B109" s="142"/>
      <c r="C109" s="256"/>
      <c r="D109" s="243"/>
      <c r="E109" s="243"/>
      <c r="F109" s="257"/>
      <c r="G109" s="258"/>
      <c r="H109" s="258"/>
      <c r="I109" s="242"/>
      <c r="J109" s="258"/>
      <c r="K109" s="258"/>
      <c r="L109" s="258"/>
      <c r="M109" s="258"/>
      <c r="N109" s="271"/>
      <c r="O109" s="271"/>
      <c r="P109" s="338"/>
      <c r="Q109" s="338"/>
    </row>
    <row r="110" spans="1:17" s="56" customFormat="1" x14ac:dyDescent="0.2">
      <c r="A110" s="58"/>
      <c r="B110" s="142"/>
      <c r="C110" s="256"/>
      <c r="D110" s="243"/>
      <c r="E110" s="243"/>
      <c r="F110" s="257"/>
      <c r="G110" s="258"/>
      <c r="H110" s="258"/>
      <c r="I110" s="242"/>
      <c r="J110" s="258"/>
      <c r="K110" s="258"/>
      <c r="L110" s="258"/>
      <c r="M110" s="258"/>
      <c r="N110" s="271"/>
      <c r="O110" s="271"/>
      <c r="P110" s="338"/>
      <c r="Q110" s="338"/>
    </row>
    <row r="111" spans="1:17" s="56" customFormat="1" x14ac:dyDescent="0.2">
      <c r="A111" s="58"/>
      <c r="B111" s="142"/>
      <c r="C111" s="256"/>
      <c r="D111" s="243"/>
      <c r="E111" s="243"/>
      <c r="F111" s="257"/>
      <c r="G111" s="258"/>
      <c r="H111" s="258"/>
      <c r="I111" s="242"/>
      <c r="J111" s="258"/>
      <c r="K111" s="258"/>
      <c r="L111" s="258"/>
      <c r="M111" s="258"/>
      <c r="N111" s="271"/>
      <c r="O111" s="271"/>
      <c r="P111" s="338"/>
      <c r="Q111" s="338"/>
    </row>
    <row r="112" spans="1:17" s="56" customFormat="1" x14ac:dyDescent="0.2">
      <c r="A112" s="58"/>
      <c r="B112" s="142"/>
      <c r="C112" s="256"/>
      <c r="D112" s="243"/>
      <c r="E112" s="243"/>
      <c r="F112" s="257"/>
      <c r="G112" s="258"/>
      <c r="H112" s="258"/>
      <c r="I112" s="242"/>
      <c r="J112" s="258"/>
      <c r="K112" s="258"/>
      <c r="L112" s="258"/>
      <c r="M112" s="258"/>
      <c r="N112" s="271"/>
      <c r="O112" s="271"/>
      <c r="P112" s="338"/>
      <c r="Q112" s="338"/>
    </row>
    <row r="113" spans="1:17" s="56" customFormat="1" x14ac:dyDescent="0.2">
      <c r="A113" s="58"/>
      <c r="B113" s="142"/>
      <c r="C113" s="256"/>
      <c r="D113" s="243"/>
      <c r="E113" s="243"/>
      <c r="F113" s="257"/>
      <c r="G113" s="258"/>
      <c r="H113" s="258"/>
      <c r="I113" s="242"/>
      <c r="J113" s="258"/>
      <c r="K113" s="258"/>
      <c r="L113" s="258"/>
      <c r="M113" s="258"/>
      <c r="N113" s="271"/>
      <c r="O113" s="271"/>
      <c r="P113" s="338"/>
      <c r="Q113" s="338"/>
    </row>
    <row r="114" spans="1:17" s="56" customFormat="1" x14ac:dyDescent="0.2">
      <c r="A114" s="58"/>
      <c r="B114" s="142"/>
      <c r="C114" s="256"/>
      <c r="D114" s="243"/>
      <c r="E114" s="243"/>
      <c r="F114" s="257"/>
      <c r="G114" s="258"/>
      <c r="H114" s="258"/>
      <c r="I114" s="242"/>
      <c r="J114" s="258"/>
      <c r="K114" s="258"/>
      <c r="L114" s="258"/>
      <c r="M114" s="258"/>
      <c r="N114" s="271"/>
      <c r="O114" s="271"/>
      <c r="P114" s="338"/>
      <c r="Q114" s="338"/>
    </row>
    <row r="115" spans="1:17" s="56" customFormat="1" x14ac:dyDescent="0.2">
      <c r="A115" s="58"/>
      <c r="B115" s="142"/>
      <c r="C115" s="256"/>
      <c r="D115" s="243"/>
      <c r="E115" s="243"/>
      <c r="F115" s="257"/>
      <c r="G115" s="258"/>
      <c r="H115" s="258"/>
      <c r="I115" s="242"/>
      <c r="J115" s="258"/>
      <c r="K115" s="258"/>
      <c r="L115" s="258"/>
      <c r="M115" s="258"/>
      <c r="N115" s="271"/>
      <c r="O115" s="271"/>
      <c r="P115" s="338"/>
      <c r="Q115" s="338"/>
    </row>
    <row r="116" spans="1:17" s="56" customFormat="1" x14ac:dyDescent="0.2">
      <c r="A116" s="58"/>
      <c r="B116" s="142"/>
      <c r="C116" s="256"/>
      <c r="D116" s="243"/>
      <c r="E116" s="243"/>
      <c r="F116" s="257"/>
      <c r="G116" s="258"/>
      <c r="H116" s="258"/>
      <c r="I116" s="242"/>
      <c r="J116" s="258"/>
      <c r="K116" s="258"/>
      <c r="L116" s="258"/>
      <c r="M116" s="258"/>
      <c r="N116" s="271"/>
      <c r="O116" s="271"/>
      <c r="P116" s="338"/>
      <c r="Q116" s="338"/>
    </row>
    <row r="117" spans="1:17" s="56" customFormat="1" x14ac:dyDescent="0.2">
      <c r="A117" s="58"/>
      <c r="B117" s="142"/>
      <c r="C117" s="256"/>
      <c r="D117" s="243"/>
      <c r="E117" s="243"/>
      <c r="F117" s="257"/>
      <c r="G117" s="258"/>
      <c r="H117" s="258"/>
      <c r="I117" s="242"/>
      <c r="J117" s="258"/>
      <c r="K117" s="258"/>
      <c r="L117" s="258"/>
      <c r="M117" s="258"/>
      <c r="N117" s="271"/>
      <c r="O117" s="271"/>
      <c r="P117" s="338"/>
      <c r="Q117" s="338"/>
    </row>
    <row r="118" spans="1:17" s="56" customFormat="1" x14ac:dyDescent="0.2">
      <c r="A118" s="58"/>
      <c r="B118" s="142"/>
      <c r="C118" s="256"/>
      <c r="D118" s="243"/>
      <c r="E118" s="243"/>
      <c r="F118" s="257"/>
      <c r="G118" s="258"/>
      <c r="H118" s="258"/>
      <c r="I118" s="242"/>
      <c r="J118" s="258"/>
      <c r="K118" s="258"/>
      <c r="L118" s="258"/>
      <c r="M118" s="258"/>
      <c r="N118" s="271"/>
      <c r="O118" s="271"/>
      <c r="P118" s="338"/>
      <c r="Q118" s="338"/>
    </row>
    <row r="119" spans="1:17" s="56" customFormat="1" x14ac:dyDescent="0.2">
      <c r="A119" s="58"/>
      <c r="B119" s="142"/>
      <c r="C119" s="256"/>
      <c r="D119" s="243"/>
      <c r="E119" s="243"/>
      <c r="F119" s="257"/>
      <c r="G119" s="258"/>
      <c r="H119" s="258"/>
      <c r="I119" s="242"/>
      <c r="J119" s="258"/>
      <c r="K119" s="258"/>
      <c r="L119" s="258"/>
      <c r="M119" s="258"/>
      <c r="N119" s="271"/>
      <c r="O119" s="271"/>
      <c r="P119" s="338"/>
      <c r="Q119" s="338"/>
    </row>
    <row r="120" spans="1:17" s="56" customFormat="1" x14ac:dyDescent="0.2">
      <c r="A120" s="58"/>
      <c r="B120" s="142"/>
      <c r="C120" s="256"/>
      <c r="D120" s="243"/>
      <c r="E120" s="243"/>
      <c r="F120" s="257"/>
      <c r="G120" s="258"/>
      <c r="H120" s="258"/>
      <c r="I120" s="242"/>
      <c r="J120" s="258"/>
      <c r="K120" s="258"/>
      <c r="L120" s="258"/>
      <c r="M120" s="258"/>
      <c r="N120" s="271"/>
      <c r="O120" s="271"/>
      <c r="P120" s="338"/>
      <c r="Q120" s="338"/>
    </row>
    <row r="121" spans="1:17" s="56" customFormat="1" x14ac:dyDescent="0.2">
      <c r="A121" s="58"/>
      <c r="B121" s="142"/>
      <c r="C121" s="256"/>
      <c r="D121" s="243"/>
      <c r="E121" s="243"/>
      <c r="F121" s="257"/>
      <c r="G121" s="258"/>
      <c r="H121" s="258"/>
      <c r="I121" s="242"/>
      <c r="J121" s="258"/>
      <c r="K121" s="258"/>
      <c r="L121" s="258"/>
      <c r="M121" s="258"/>
      <c r="N121" s="271"/>
      <c r="O121" s="271"/>
      <c r="P121" s="338"/>
      <c r="Q121" s="338"/>
    </row>
    <row r="122" spans="1:17" s="56" customFormat="1" x14ac:dyDescent="0.2">
      <c r="A122" s="58"/>
      <c r="B122" s="142"/>
      <c r="C122" s="256"/>
      <c r="D122" s="243"/>
      <c r="E122" s="243"/>
      <c r="F122" s="257"/>
      <c r="G122" s="258"/>
      <c r="H122" s="258"/>
      <c r="I122" s="242"/>
      <c r="J122" s="258"/>
      <c r="K122" s="258"/>
      <c r="L122" s="258"/>
      <c r="M122" s="258"/>
      <c r="N122" s="271"/>
      <c r="O122" s="271"/>
      <c r="P122" s="338"/>
      <c r="Q122" s="338"/>
    </row>
    <row r="123" spans="1:17" s="56" customFormat="1" x14ac:dyDescent="0.2">
      <c r="A123" s="58"/>
      <c r="B123" s="142"/>
      <c r="C123" s="256"/>
      <c r="D123" s="243"/>
      <c r="E123" s="243"/>
      <c r="F123" s="257"/>
      <c r="G123" s="258"/>
      <c r="H123" s="258"/>
      <c r="I123" s="242"/>
      <c r="J123" s="258"/>
      <c r="K123" s="258"/>
      <c r="L123" s="258"/>
      <c r="M123" s="258"/>
      <c r="N123" s="271"/>
      <c r="O123" s="271"/>
      <c r="P123" s="338"/>
      <c r="Q123" s="338"/>
    </row>
    <row r="124" spans="1:17" s="56" customFormat="1" x14ac:dyDescent="0.2">
      <c r="A124" s="58"/>
      <c r="B124" s="142"/>
      <c r="C124" s="256"/>
      <c r="D124" s="243"/>
      <c r="E124" s="243"/>
      <c r="F124" s="257"/>
      <c r="G124" s="258"/>
      <c r="H124" s="258"/>
      <c r="I124" s="242"/>
      <c r="J124" s="258"/>
      <c r="K124" s="258"/>
      <c r="L124" s="258"/>
      <c r="M124" s="258"/>
      <c r="N124" s="271"/>
      <c r="O124" s="271"/>
      <c r="P124" s="338"/>
      <c r="Q124" s="338"/>
    </row>
    <row r="125" spans="1:17" s="56" customFormat="1" x14ac:dyDescent="0.2">
      <c r="A125" s="58"/>
      <c r="B125" s="142"/>
      <c r="C125" s="256"/>
      <c r="D125" s="243"/>
      <c r="E125" s="243"/>
      <c r="F125" s="257"/>
      <c r="G125" s="258"/>
      <c r="H125" s="258"/>
      <c r="I125" s="242"/>
      <c r="J125" s="258"/>
      <c r="K125" s="258"/>
      <c r="L125" s="258"/>
      <c r="M125" s="258"/>
      <c r="N125" s="271"/>
      <c r="O125" s="271"/>
      <c r="P125" s="338"/>
      <c r="Q125" s="338"/>
    </row>
    <row r="126" spans="1:17" s="56" customFormat="1" x14ac:dyDescent="0.2">
      <c r="A126" s="58"/>
      <c r="B126" s="142"/>
      <c r="C126" s="256"/>
      <c r="D126" s="243"/>
      <c r="E126" s="243"/>
      <c r="F126" s="257"/>
      <c r="G126" s="258"/>
      <c r="H126" s="258"/>
      <c r="I126" s="242"/>
      <c r="J126" s="258"/>
      <c r="K126" s="258"/>
      <c r="L126" s="258"/>
      <c r="M126" s="258"/>
      <c r="N126" s="271"/>
      <c r="O126" s="271"/>
      <c r="P126" s="338"/>
      <c r="Q126" s="338"/>
    </row>
    <row r="127" spans="1:17" s="56" customFormat="1" x14ac:dyDescent="0.2">
      <c r="A127" s="58"/>
      <c r="B127" s="142"/>
      <c r="C127" s="256"/>
      <c r="D127" s="243"/>
      <c r="E127" s="243"/>
      <c r="F127" s="257"/>
      <c r="G127" s="258"/>
      <c r="H127" s="258"/>
      <c r="I127" s="242"/>
      <c r="J127" s="258"/>
      <c r="K127" s="258"/>
      <c r="L127" s="258"/>
      <c r="M127" s="258"/>
      <c r="N127" s="271"/>
      <c r="O127" s="271"/>
      <c r="P127" s="338"/>
      <c r="Q127" s="338"/>
    </row>
    <row r="128" spans="1:17" s="56" customFormat="1" x14ac:dyDescent="0.2">
      <c r="A128" s="58"/>
      <c r="B128" s="142"/>
      <c r="C128" s="256"/>
      <c r="D128" s="243"/>
      <c r="E128" s="243"/>
      <c r="F128" s="257"/>
      <c r="G128" s="258"/>
      <c r="H128" s="258"/>
      <c r="I128" s="242"/>
      <c r="J128" s="258"/>
      <c r="K128" s="258"/>
      <c r="L128" s="258"/>
      <c r="M128" s="258"/>
      <c r="N128" s="271"/>
      <c r="O128" s="271"/>
      <c r="P128" s="338"/>
      <c r="Q128" s="338"/>
    </row>
    <row r="129" spans="1:17" s="56" customFormat="1" x14ac:dyDescent="0.2">
      <c r="A129" s="58"/>
      <c r="B129" s="142"/>
      <c r="C129" s="256"/>
      <c r="D129" s="243"/>
      <c r="E129" s="243"/>
      <c r="F129" s="257"/>
      <c r="G129" s="258"/>
      <c r="H129" s="258"/>
      <c r="I129" s="242"/>
      <c r="J129" s="258"/>
      <c r="K129" s="258"/>
      <c r="L129" s="258"/>
      <c r="M129" s="258"/>
      <c r="N129" s="271"/>
      <c r="O129" s="271"/>
      <c r="P129" s="338"/>
      <c r="Q129" s="338"/>
    </row>
    <row r="130" spans="1:17" s="56" customFormat="1" x14ac:dyDescent="0.2">
      <c r="A130" s="58"/>
      <c r="B130" s="142"/>
      <c r="C130" s="256"/>
      <c r="D130" s="243"/>
      <c r="E130" s="243"/>
      <c r="F130" s="257"/>
      <c r="G130" s="258"/>
      <c r="H130" s="258"/>
      <c r="I130" s="242"/>
      <c r="J130" s="258"/>
      <c r="K130" s="258"/>
      <c r="L130" s="258"/>
      <c r="M130" s="258"/>
      <c r="N130" s="271"/>
      <c r="O130" s="271"/>
      <c r="P130" s="338"/>
      <c r="Q130" s="338"/>
    </row>
    <row r="131" spans="1:17" s="56" customFormat="1" x14ac:dyDescent="0.2">
      <c r="A131" s="58"/>
      <c r="B131" s="142"/>
      <c r="C131" s="256"/>
      <c r="D131" s="243"/>
      <c r="E131" s="243"/>
      <c r="F131" s="257"/>
      <c r="G131" s="258"/>
      <c r="H131" s="258"/>
      <c r="I131" s="242"/>
      <c r="J131" s="258"/>
      <c r="K131" s="258"/>
      <c r="L131" s="258"/>
      <c r="M131" s="258"/>
      <c r="N131" s="271"/>
      <c r="O131" s="271"/>
      <c r="P131" s="338"/>
      <c r="Q131" s="338"/>
    </row>
    <row r="132" spans="1:17" s="56" customFormat="1" x14ac:dyDescent="0.2">
      <c r="A132" s="58"/>
      <c r="B132" s="142"/>
      <c r="C132" s="256"/>
      <c r="D132" s="243"/>
      <c r="E132" s="243"/>
      <c r="F132" s="257"/>
      <c r="G132" s="258"/>
      <c r="H132" s="258"/>
      <c r="I132" s="242"/>
      <c r="J132" s="258"/>
      <c r="K132" s="258"/>
      <c r="L132" s="258"/>
      <c r="M132" s="258"/>
      <c r="N132" s="271"/>
      <c r="O132" s="271"/>
      <c r="P132" s="338"/>
      <c r="Q132" s="338"/>
    </row>
    <row r="133" spans="1:17" s="56" customFormat="1" x14ac:dyDescent="0.2">
      <c r="A133" s="58"/>
      <c r="B133" s="142"/>
      <c r="C133" s="256"/>
      <c r="D133" s="243"/>
      <c r="E133" s="243"/>
      <c r="F133" s="257"/>
      <c r="G133" s="258"/>
      <c r="H133" s="258"/>
      <c r="I133" s="242"/>
      <c r="J133" s="258"/>
      <c r="K133" s="258"/>
      <c r="L133" s="258"/>
      <c r="M133" s="258"/>
      <c r="N133" s="271"/>
      <c r="O133" s="271"/>
      <c r="P133" s="338"/>
      <c r="Q133" s="338"/>
    </row>
    <row r="134" spans="1:17" s="56" customFormat="1" x14ac:dyDescent="0.2">
      <c r="A134" s="58"/>
      <c r="B134" s="142"/>
      <c r="C134" s="256"/>
      <c r="D134" s="243"/>
      <c r="E134" s="243"/>
      <c r="F134" s="257"/>
      <c r="G134" s="258"/>
      <c r="H134" s="258"/>
      <c r="I134" s="242"/>
      <c r="J134" s="258"/>
      <c r="K134" s="258"/>
      <c r="L134" s="258"/>
      <c r="M134" s="258"/>
      <c r="N134" s="271"/>
      <c r="O134" s="271"/>
      <c r="P134" s="338"/>
      <c r="Q134" s="338"/>
    </row>
    <row r="135" spans="1:17" s="56" customFormat="1" x14ac:dyDescent="0.2">
      <c r="A135" s="58"/>
      <c r="B135" s="142"/>
      <c r="C135" s="256"/>
      <c r="D135" s="243"/>
      <c r="E135" s="243"/>
      <c r="F135" s="257"/>
      <c r="G135" s="258"/>
      <c r="H135" s="258"/>
      <c r="I135" s="242"/>
      <c r="J135" s="258"/>
      <c r="K135" s="258"/>
      <c r="L135" s="258"/>
      <c r="M135" s="258"/>
      <c r="N135" s="271"/>
      <c r="O135" s="271"/>
      <c r="P135" s="338"/>
      <c r="Q135" s="338"/>
    </row>
    <row r="136" spans="1:17" s="56" customFormat="1" x14ac:dyDescent="0.2">
      <c r="A136" s="58"/>
      <c r="B136" s="142"/>
      <c r="C136" s="256"/>
      <c r="D136" s="243"/>
      <c r="E136" s="243"/>
      <c r="F136" s="257"/>
      <c r="G136" s="258"/>
      <c r="H136" s="258"/>
      <c r="I136" s="242"/>
      <c r="J136" s="258"/>
      <c r="K136" s="258"/>
      <c r="L136" s="258"/>
      <c r="M136" s="258"/>
      <c r="N136" s="271"/>
      <c r="O136" s="271"/>
      <c r="P136" s="338"/>
      <c r="Q136" s="338"/>
    </row>
    <row r="137" spans="1:17" s="56" customFormat="1" x14ac:dyDescent="0.2">
      <c r="A137" s="58"/>
      <c r="B137" s="142"/>
      <c r="C137" s="256"/>
      <c r="D137" s="243"/>
      <c r="E137" s="243"/>
      <c r="F137" s="257"/>
      <c r="G137" s="258"/>
      <c r="H137" s="258"/>
      <c r="I137" s="242"/>
      <c r="J137" s="258"/>
      <c r="K137" s="258"/>
      <c r="L137" s="258"/>
      <c r="M137" s="258"/>
      <c r="N137" s="271"/>
      <c r="O137" s="271"/>
      <c r="P137" s="338"/>
      <c r="Q137" s="338"/>
    </row>
    <row r="138" spans="1:17" s="56" customFormat="1" x14ac:dyDescent="0.2">
      <c r="A138" s="58"/>
      <c r="B138" s="142"/>
      <c r="C138" s="256"/>
      <c r="D138" s="243"/>
      <c r="E138" s="243"/>
      <c r="F138" s="257"/>
      <c r="G138" s="258"/>
      <c r="H138" s="258"/>
      <c r="I138" s="242"/>
      <c r="J138" s="258"/>
      <c r="K138" s="258"/>
      <c r="L138" s="258"/>
      <c r="M138" s="258"/>
      <c r="N138" s="271"/>
      <c r="O138" s="271"/>
      <c r="P138" s="338"/>
      <c r="Q138" s="338"/>
    </row>
    <row r="139" spans="1:17" s="56" customFormat="1" x14ac:dyDescent="0.2">
      <c r="A139" s="58"/>
      <c r="B139" s="142"/>
      <c r="C139" s="256"/>
      <c r="D139" s="243"/>
      <c r="E139" s="243"/>
      <c r="F139" s="257"/>
      <c r="G139" s="258"/>
      <c r="H139" s="258"/>
      <c r="I139" s="242"/>
      <c r="J139" s="258"/>
      <c r="K139" s="258"/>
      <c r="L139" s="258"/>
      <c r="M139" s="258"/>
      <c r="N139" s="271"/>
      <c r="O139" s="271"/>
      <c r="P139" s="338"/>
      <c r="Q139" s="338"/>
    </row>
  </sheetData>
  <sheetProtection sheet="1" objects="1" scenarios="1" selectLockedCells="1"/>
  <autoFilter ref="A3:A91" xr:uid="{00000000-0009-0000-0000-00000C000000}"/>
  <mergeCells count="11">
    <mergeCell ref="N2:O2"/>
    <mergeCell ref="N1:O1"/>
    <mergeCell ref="P1:Q1"/>
    <mergeCell ref="P2:Q2"/>
    <mergeCell ref="L2:M2"/>
    <mergeCell ref="H1:M1"/>
    <mergeCell ref="C1:E2"/>
    <mergeCell ref="F2:F3"/>
    <mergeCell ref="H2:I2"/>
    <mergeCell ref="F1:G1"/>
    <mergeCell ref="J2:K2"/>
  </mergeCells>
  <phoneticPr fontId="0" type="noConversion"/>
  <conditionalFormatting sqref="C4:E91">
    <cfRule type="expression" dxfId="27" priority="50" stopIfTrue="1">
      <formula>$C4=0</formula>
    </cfRule>
  </conditionalFormatting>
  <conditionalFormatting sqref="B4:B91 F4:F91">
    <cfRule type="expression" dxfId="26" priority="51" stopIfTrue="1">
      <formula>$C4=0</formula>
    </cfRule>
  </conditionalFormatting>
  <conditionalFormatting sqref="G4:G91">
    <cfRule type="expression" dxfId="25" priority="52" stopIfTrue="1">
      <formula>$C4=0</formula>
    </cfRule>
    <cfRule type="cellIs" dxfId="24" priority="53" stopIfTrue="1" operator="greaterThan">
      <formula>0</formula>
    </cfRule>
  </conditionalFormatting>
  <conditionalFormatting sqref="H3">
    <cfRule type="cellIs" dxfId="23" priority="54" stopIfTrue="1" operator="equal">
      <formula>"Trinn 2"</formula>
    </cfRule>
  </conditionalFormatting>
  <conditionalFormatting sqref="A4:A91">
    <cfRule type="cellIs" dxfId="22" priority="56" stopIfTrue="1" operator="equal">
      <formula>""</formula>
    </cfRule>
  </conditionalFormatting>
  <conditionalFormatting sqref="I3">
    <cfRule type="cellIs" dxfId="21" priority="49" stopIfTrue="1" operator="equal">
      <formula>"Trinn 2"</formula>
    </cfRule>
  </conditionalFormatting>
  <conditionalFormatting sqref="J3">
    <cfRule type="cellIs" dxfId="20" priority="48" stopIfTrue="1" operator="equal">
      <formula>"Trinn 2"</formula>
    </cfRule>
  </conditionalFormatting>
  <conditionalFormatting sqref="K3">
    <cfRule type="cellIs" dxfId="19" priority="47" stopIfTrue="1" operator="equal">
      <formula>"Trinn 2"</formula>
    </cfRule>
  </conditionalFormatting>
  <conditionalFormatting sqref="L3">
    <cfRule type="cellIs" dxfId="18" priority="46" stopIfTrue="1" operator="equal">
      <formula>"Trinn 2"</formula>
    </cfRule>
  </conditionalFormatting>
  <conditionalFormatting sqref="M3">
    <cfRule type="cellIs" dxfId="17" priority="45" stopIfTrue="1" operator="equal">
      <formula>"Trinn 2"</formula>
    </cfRule>
  </conditionalFormatting>
  <conditionalFormatting sqref="N3">
    <cfRule type="cellIs" dxfId="16" priority="43" stopIfTrue="1" operator="equal">
      <formula>"Trinn 2"</formula>
    </cfRule>
  </conditionalFormatting>
  <conditionalFormatting sqref="O3">
    <cfRule type="cellIs" dxfId="15" priority="42" stopIfTrue="1" operator="equal">
      <formula>"Trinn 2"</formula>
    </cfRule>
  </conditionalFormatting>
  <conditionalFormatting sqref="P3">
    <cfRule type="cellIs" dxfId="14" priority="40" stopIfTrue="1" operator="equal">
      <formula>"Trinn 2"</formula>
    </cfRule>
  </conditionalFormatting>
  <conditionalFormatting sqref="Q3">
    <cfRule type="cellIs" dxfId="13" priority="39" stopIfTrue="1" operator="equal">
      <formula>"Trinn 2"</formula>
    </cfRule>
  </conditionalFormatting>
  <conditionalFormatting sqref="H4">
    <cfRule type="expression" dxfId="12" priority="8" stopIfTrue="1">
      <formula>NOT(ISNUMBER(H4))</formula>
    </cfRule>
    <cfRule type="expression" dxfId="11" priority="9" stopIfTrue="1">
      <formula>$A4 ="x"</formula>
    </cfRule>
    <cfRule type="expression" dxfId="10" priority="10" stopIfTrue="1">
      <formula>H4=0</formula>
    </cfRule>
  </conditionalFormatting>
  <conditionalFormatting sqref="I4:Q4">
    <cfRule type="expression" dxfId="9" priority="5" stopIfTrue="1">
      <formula>NOT(ISNUMBER(I4))</formula>
    </cfRule>
    <cfRule type="expression" dxfId="8" priority="6" stopIfTrue="1">
      <formula>$A4 ="x"</formula>
    </cfRule>
    <cfRule type="expression" dxfId="7" priority="7" stopIfTrue="1">
      <formula>I4=0</formula>
    </cfRule>
  </conditionalFormatting>
  <conditionalFormatting sqref="H5:Q91">
    <cfRule type="expression" dxfId="6" priority="2" stopIfTrue="1">
      <formula>NOT(ISNUMBER(H5))</formula>
    </cfRule>
    <cfRule type="expression" dxfId="5" priority="3" stopIfTrue="1">
      <formula>$A5 ="x"</formula>
    </cfRule>
    <cfRule type="expression" dxfId="4" priority="4" stopIfTrue="1">
      <formula>H5=0</formula>
    </cfRule>
  </conditionalFormatting>
  <conditionalFormatting sqref="H4:Q91">
    <cfRule type="cellIs" dxfId="3" priority="1" operator="greaterThan">
      <formula>0</formula>
    </cfRule>
  </conditionalFormatting>
  <pageMargins left="0.78740157480314965" right="0.78740157480314965" top="0.98425196850393704" bottom="0.98425196850393704" header="0.51181102362204722" footer="0.51181102362204722"/>
  <pageSetup paperSize="8" scale="58" pageOrder="overThenDown" orientation="landscape" horizontalDpi="300" verticalDpi="300" r:id="rId1"/>
  <headerFooter alignWithMargins="0">
    <oddHeader>&amp;CBeregningsverktøy SFT veiledning 99:01 vers.1.0 - Fil: &amp;F - Ark:&amp;A</oddHeader>
    <oddFooter>&amp;L&amp;D&amp;RSide &amp;P av &amp;N</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
  <dimension ref="B1:Q89"/>
  <sheetViews>
    <sheetView zoomScale="170" zoomScaleNormal="170" workbookViewId="0">
      <pane xSplit="2" ySplit="1" topLeftCell="E80" activePane="bottomRight" state="frozen"/>
      <selection activeCell="C3" sqref="C3"/>
      <selection pane="topRight" activeCell="C3" sqref="C3"/>
      <selection pane="bottomLeft" activeCell="C3" sqref="C3"/>
      <selection pane="bottomRight" activeCell="B85" sqref="B85"/>
    </sheetView>
  </sheetViews>
  <sheetFormatPr defaultColWidth="10.85546875" defaultRowHeight="12.75" x14ac:dyDescent="0.2"/>
  <cols>
    <col min="1" max="1" width="2.42578125" style="60" customWidth="1"/>
    <col min="2" max="2" width="20" style="60" bestFit="1" customWidth="1"/>
    <col min="3" max="3" width="11.42578125" style="60" customWidth="1"/>
    <col min="4" max="4" width="9.7109375" style="60" customWidth="1"/>
    <col min="5" max="5" width="9.7109375" style="328" customWidth="1"/>
    <col min="6" max="12" width="9.7109375" style="60" customWidth="1"/>
    <col min="13" max="14" width="9.7109375" style="62" customWidth="1"/>
    <col min="15" max="15" width="9.7109375" style="60" customWidth="1"/>
    <col min="16" max="16" width="9.7109375" style="328" customWidth="1"/>
    <col min="17" max="17" width="11.42578125" style="328" customWidth="1"/>
    <col min="18" max="16384" width="10.85546875" style="60"/>
  </cols>
  <sheetData>
    <row r="1" spans="2:17" s="468" customFormat="1" ht="50.25" customHeight="1" x14ac:dyDescent="0.2">
      <c r="B1" s="469" t="s">
        <v>0</v>
      </c>
      <c r="C1" s="436" t="s">
        <v>1</v>
      </c>
      <c r="D1" s="436" t="s">
        <v>2</v>
      </c>
      <c r="E1" s="437" t="s">
        <v>790</v>
      </c>
      <c r="F1" s="437" t="s">
        <v>791</v>
      </c>
      <c r="G1" s="436" t="s">
        <v>618</v>
      </c>
      <c r="H1" s="436" t="s">
        <v>4</v>
      </c>
      <c r="I1" s="436" t="s">
        <v>406</v>
      </c>
      <c r="J1" s="436" t="s">
        <v>407</v>
      </c>
      <c r="K1" s="437" t="s">
        <v>792</v>
      </c>
      <c r="L1" s="437" t="s">
        <v>793</v>
      </c>
      <c r="M1" s="467" t="s">
        <v>794</v>
      </c>
      <c r="N1" s="467" t="s">
        <v>795</v>
      </c>
      <c r="O1" s="437" t="s">
        <v>796</v>
      </c>
      <c r="P1" s="437" t="s">
        <v>797</v>
      </c>
      <c r="Q1" s="333" t="s">
        <v>798</v>
      </c>
    </row>
    <row r="2" spans="2:17" ht="15" x14ac:dyDescent="0.25">
      <c r="B2" s="438" t="s">
        <v>16</v>
      </c>
      <c r="C2" s="438" t="s">
        <v>17</v>
      </c>
      <c r="D2" s="439" t="s">
        <v>18</v>
      </c>
      <c r="E2" s="440">
        <v>6607</v>
      </c>
      <c r="F2" s="439"/>
      <c r="G2" s="439"/>
      <c r="H2" s="439">
        <v>4</v>
      </c>
      <c r="I2" s="439">
        <v>0.03</v>
      </c>
      <c r="J2" s="439">
        <v>1.4999999999999999E-2</v>
      </c>
      <c r="K2" s="439">
        <v>2.9999999999999997E-4</v>
      </c>
      <c r="L2" s="439"/>
      <c r="M2" s="439">
        <v>2.5000000000000001E-3</v>
      </c>
      <c r="N2" s="439">
        <v>6.7000000000000002E-6</v>
      </c>
      <c r="O2" s="439">
        <v>0.03</v>
      </c>
      <c r="P2" s="439">
        <v>8</v>
      </c>
      <c r="Q2" s="209">
        <v>3.5999999999999999E-3</v>
      </c>
    </row>
    <row r="3" spans="2:17" ht="15" x14ac:dyDescent="0.25">
      <c r="B3" s="438" t="s">
        <v>21</v>
      </c>
      <c r="C3" s="438" t="s">
        <v>17</v>
      </c>
      <c r="D3" s="439" t="s">
        <v>18</v>
      </c>
      <c r="E3" s="440">
        <v>154882</v>
      </c>
      <c r="F3" s="439"/>
      <c r="G3" s="439"/>
      <c r="H3" s="439">
        <v>424</v>
      </c>
      <c r="I3" s="439">
        <v>0.03</v>
      </c>
      <c r="J3" s="439">
        <v>1E-3</v>
      </c>
      <c r="K3" s="439">
        <v>1.08E-3</v>
      </c>
      <c r="L3" s="439"/>
      <c r="M3" s="439">
        <v>1.4999999999999999E-4</v>
      </c>
      <c r="N3" s="439"/>
      <c r="O3" s="439">
        <v>8.9999999999999998E-4</v>
      </c>
      <c r="P3" s="439">
        <v>60</v>
      </c>
      <c r="Q3" s="209">
        <v>3.5999999999999999E-3</v>
      </c>
    </row>
    <row r="4" spans="2:17" ht="15" x14ac:dyDescent="0.25">
      <c r="B4" s="438" t="s">
        <v>29</v>
      </c>
      <c r="C4" s="438" t="s">
        <v>17</v>
      </c>
      <c r="D4" s="439" t="s">
        <v>18</v>
      </c>
      <c r="E4" s="440">
        <v>130000</v>
      </c>
      <c r="F4" s="439"/>
      <c r="G4" s="439"/>
      <c r="H4" s="439">
        <v>623</v>
      </c>
      <c r="I4" s="439">
        <v>0.7</v>
      </c>
      <c r="J4" s="439">
        <v>0.15</v>
      </c>
      <c r="K4" s="439">
        <v>1.4999999999999999E-4</v>
      </c>
      <c r="L4" s="439"/>
      <c r="M4" s="439">
        <v>5.0000000000000004E-6</v>
      </c>
      <c r="N4" s="439">
        <v>5.5999999999999997E-6</v>
      </c>
      <c r="O4" s="439">
        <v>0.14000000000000001</v>
      </c>
      <c r="P4" s="439">
        <v>1.5</v>
      </c>
      <c r="Q4" s="209">
        <v>3.5999999999999999E-3</v>
      </c>
    </row>
    <row r="5" spans="2:17" ht="15" x14ac:dyDescent="0.25">
      <c r="B5" s="438" t="s">
        <v>32</v>
      </c>
      <c r="C5" s="438" t="s">
        <v>17</v>
      </c>
      <c r="D5" s="439">
        <v>0.3</v>
      </c>
      <c r="E5" s="440">
        <v>100000</v>
      </c>
      <c r="F5" s="439"/>
      <c r="G5" s="439"/>
      <c r="H5" s="439">
        <v>200</v>
      </c>
      <c r="I5" s="439">
        <v>0.03</v>
      </c>
      <c r="J5" s="439">
        <v>1.4999999999999999E-2</v>
      </c>
      <c r="K5" s="439">
        <v>2.2200000000000002E-3</v>
      </c>
      <c r="L5" s="439"/>
      <c r="M5" s="439">
        <v>4.0000000000000001E-3</v>
      </c>
      <c r="N5" s="439"/>
      <c r="O5" s="439">
        <v>0.05</v>
      </c>
      <c r="P5" s="439">
        <v>1</v>
      </c>
      <c r="Q5" s="209">
        <v>3.5999999999999999E-3</v>
      </c>
    </row>
    <row r="6" spans="2:17" ht="15" x14ac:dyDescent="0.25">
      <c r="B6" s="438" t="s">
        <v>30</v>
      </c>
      <c r="C6" s="438" t="s">
        <v>17</v>
      </c>
      <c r="D6" s="439" t="s">
        <v>18</v>
      </c>
      <c r="E6" s="440">
        <v>24409</v>
      </c>
      <c r="F6" s="439"/>
      <c r="G6" s="439"/>
      <c r="H6" s="439">
        <v>200</v>
      </c>
      <c r="I6" s="439">
        <v>0.1</v>
      </c>
      <c r="J6" s="439">
        <v>0.1</v>
      </c>
      <c r="K6" s="439">
        <v>0.16300000000000001</v>
      </c>
      <c r="L6" s="439"/>
      <c r="M6" s="439"/>
      <c r="N6" s="439"/>
      <c r="O6" s="439">
        <v>0.112</v>
      </c>
      <c r="P6" s="439">
        <v>100</v>
      </c>
      <c r="Q6" s="209">
        <v>3.5999999999999999E-3</v>
      </c>
    </row>
    <row r="7" spans="2:17" ht="15" x14ac:dyDescent="0.25">
      <c r="B7" s="438" t="s">
        <v>43</v>
      </c>
      <c r="C7" s="438" t="s">
        <v>17</v>
      </c>
      <c r="D7" s="439" t="s">
        <v>18</v>
      </c>
      <c r="E7" s="440">
        <v>110000</v>
      </c>
      <c r="F7" s="439"/>
      <c r="G7" s="439"/>
      <c r="H7" s="439">
        <v>1000</v>
      </c>
      <c r="I7" s="439">
        <v>0.4</v>
      </c>
      <c r="J7" s="439">
        <v>0.1</v>
      </c>
      <c r="K7" s="439">
        <v>0.5</v>
      </c>
      <c r="L7" s="439"/>
      <c r="M7" s="439">
        <v>2.5</v>
      </c>
      <c r="N7" s="439"/>
      <c r="O7" s="439">
        <v>0.02</v>
      </c>
      <c r="P7" s="439">
        <v>200</v>
      </c>
      <c r="Q7" s="209">
        <v>3.5999999999999999E-3</v>
      </c>
    </row>
    <row r="8" spans="2:17" ht="15" x14ac:dyDescent="0.25">
      <c r="B8" s="438" t="s">
        <v>31</v>
      </c>
      <c r="C8" s="438" t="s">
        <v>17</v>
      </c>
      <c r="D8" s="439" t="s">
        <v>18</v>
      </c>
      <c r="E8" s="440">
        <v>11000</v>
      </c>
      <c r="F8" s="439"/>
      <c r="G8" s="439"/>
      <c r="H8" s="439">
        <v>200</v>
      </c>
      <c r="I8" s="439">
        <v>0.02</v>
      </c>
      <c r="J8" s="439">
        <v>2E-3</v>
      </c>
      <c r="K8" s="439">
        <v>1.5E-3</v>
      </c>
      <c r="L8" s="439"/>
      <c r="M8" s="439">
        <v>0.5</v>
      </c>
      <c r="N8" s="439"/>
      <c r="O8" s="439">
        <v>0.04</v>
      </c>
      <c r="P8" s="439">
        <v>50</v>
      </c>
      <c r="Q8" s="209">
        <v>3.5999999999999999E-3</v>
      </c>
    </row>
    <row r="9" spans="2:17" ht="15" x14ac:dyDescent="0.25">
      <c r="B9" s="438" t="s">
        <v>485</v>
      </c>
      <c r="C9" s="438" t="s">
        <v>17</v>
      </c>
      <c r="D9" s="439" t="s">
        <v>18</v>
      </c>
      <c r="E9" s="440">
        <v>30</v>
      </c>
      <c r="F9" s="439"/>
      <c r="G9" s="439"/>
      <c r="H9" s="439">
        <v>200</v>
      </c>
      <c r="I9" s="439">
        <v>0.02</v>
      </c>
      <c r="J9" s="439">
        <v>2E-3</v>
      </c>
      <c r="K9" s="439">
        <v>1.5E-3</v>
      </c>
      <c r="L9" s="439"/>
      <c r="M9" s="439">
        <v>7.9999999999999996E-6</v>
      </c>
      <c r="N9" s="439">
        <v>2.4999999999999999E-7</v>
      </c>
      <c r="O9" s="439">
        <v>0.09</v>
      </c>
      <c r="P9" s="439">
        <v>2</v>
      </c>
      <c r="Q9" s="209">
        <v>3.5999999999999999E-3</v>
      </c>
    </row>
    <row r="10" spans="2:17" ht="15" x14ac:dyDescent="0.25">
      <c r="B10" s="438" t="s">
        <v>486</v>
      </c>
      <c r="C10" s="438" t="s">
        <v>17</v>
      </c>
      <c r="D10" s="439" t="s">
        <v>18</v>
      </c>
      <c r="E10" s="440">
        <v>11000</v>
      </c>
      <c r="F10" s="439"/>
      <c r="G10" s="439"/>
      <c r="H10" s="439">
        <v>50</v>
      </c>
      <c r="I10" s="439">
        <v>2E-3</v>
      </c>
      <c r="J10" s="439">
        <v>0.02</v>
      </c>
      <c r="K10" s="439">
        <v>1.5E-3</v>
      </c>
      <c r="L10" s="439"/>
      <c r="M10" s="439">
        <v>2.7E-2</v>
      </c>
      <c r="N10" s="439">
        <v>2.9999999999999999E-7</v>
      </c>
      <c r="O10" s="439">
        <v>0.09</v>
      </c>
      <c r="P10" s="439">
        <v>50</v>
      </c>
      <c r="Q10" s="209">
        <v>3.5999999999999999E-3</v>
      </c>
    </row>
    <row r="11" spans="2:17" ht="15" x14ac:dyDescent="0.25">
      <c r="B11" s="441" t="s">
        <v>37</v>
      </c>
      <c r="C11" s="438" t="s">
        <v>17</v>
      </c>
      <c r="D11" s="439" t="s">
        <v>18</v>
      </c>
      <c r="E11" s="440">
        <v>7079</v>
      </c>
      <c r="F11" s="439"/>
      <c r="G11" s="439"/>
      <c r="H11" s="439">
        <v>270</v>
      </c>
      <c r="I11" s="439">
        <v>0.1</v>
      </c>
      <c r="J11" s="439">
        <v>7.0000000000000007E-2</v>
      </c>
      <c r="K11" s="439">
        <v>1.4999999999999999E-2</v>
      </c>
      <c r="L11" s="439"/>
      <c r="M11" s="439">
        <v>2.5000000000000001E-5</v>
      </c>
      <c r="N11" s="439">
        <v>1.2E-5</v>
      </c>
      <c r="O11" s="439">
        <v>0.35</v>
      </c>
      <c r="P11" s="439">
        <v>60</v>
      </c>
      <c r="Q11" s="209">
        <v>3.5999999999999999E-3</v>
      </c>
    </row>
    <row r="12" spans="2:17" ht="15" x14ac:dyDescent="0.25">
      <c r="B12" s="441" t="s">
        <v>22</v>
      </c>
      <c r="C12" s="438" t="s">
        <v>17</v>
      </c>
      <c r="D12" s="439">
        <v>5.0000000000000001E-3</v>
      </c>
      <c r="E12" s="442">
        <v>2.7999999999999997E-2</v>
      </c>
      <c r="F12" s="443">
        <v>2.8</v>
      </c>
      <c r="G12" s="444">
        <v>-0.25</v>
      </c>
      <c r="H12" s="439">
        <v>0.12</v>
      </c>
      <c r="I12" s="439">
        <v>0.12</v>
      </c>
      <c r="J12" s="439">
        <v>0.84</v>
      </c>
      <c r="K12" s="439">
        <v>1.2E-2</v>
      </c>
      <c r="L12" s="439"/>
      <c r="M12" s="439">
        <v>2.5000000000000001E-2</v>
      </c>
      <c r="N12" s="439"/>
      <c r="O12" s="439">
        <v>0.3</v>
      </c>
      <c r="P12" s="439">
        <v>1</v>
      </c>
      <c r="Q12" s="209">
        <v>3.5999999999999999E-3</v>
      </c>
    </row>
    <row r="13" spans="2:17" s="340" customFormat="1" ht="15" x14ac:dyDescent="0.25">
      <c r="B13" s="445" t="s">
        <v>39</v>
      </c>
      <c r="C13" s="445" t="s">
        <v>6</v>
      </c>
      <c r="D13" s="445">
        <v>3.4000000000000002E-4</v>
      </c>
      <c r="E13" s="446">
        <v>3211</v>
      </c>
      <c r="F13" s="446">
        <v>321119</v>
      </c>
      <c r="G13" s="447">
        <v>5.7166666666666659</v>
      </c>
      <c r="H13" s="445">
        <v>24950</v>
      </c>
      <c r="I13" s="445">
        <v>200</v>
      </c>
      <c r="J13" s="445">
        <v>200</v>
      </c>
      <c r="K13" s="445">
        <v>1.0000000000000001E-5</v>
      </c>
      <c r="L13" s="445">
        <v>1.3E-6</v>
      </c>
      <c r="M13" s="445"/>
      <c r="N13" s="445"/>
      <c r="O13" s="445">
        <v>6.7000000000000004E-2</v>
      </c>
      <c r="P13" s="445">
        <v>0.01</v>
      </c>
      <c r="Q13" s="341">
        <v>3.5999999999999999E-3</v>
      </c>
    </row>
    <row r="14" spans="2:17" s="340" customFormat="1" ht="15" x14ac:dyDescent="0.25">
      <c r="B14" s="445" t="s">
        <v>33</v>
      </c>
      <c r="C14" s="445" t="s">
        <v>6</v>
      </c>
      <c r="D14" s="445">
        <v>2.92E-6</v>
      </c>
      <c r="E14" s="446">
        <v>37</v>
      </c>
      <c r="F14" s="446">
        <v>3715</v>
      </c>
      <c r="G14" s="448">
        <v>3.5</v>
      </c>
      <c r="H14" s="445">
        <v>1300</v>
      </c>
      <c r="I14" s="445">
        <v>0.15</v>
      </c>
      <c r="J14" s="445">
        <v>0.86</v>
      </c>
      <c r="K14" s="445">
        <v>1E-3</v>
      </c>
      <c r="L14" s="445">
        <v>7.5000000000000002E-6</v>
      </c>
      <c r="M14" s="445"/>
      <c r="N14" s="445">
        <v>2.5999999999999998E-5</v>
      </c>
      <c r="O14" s="445"/>
      <c r="P14" s="445">
        <v>1E-3</v>
      </c>
      <c r="Q14" s="341">
        <v>5.1120000000000002E-3</v>
      </c>
    </row>
    <row r="15" spans="2:17" s="340" customFormat="1" ht="15" x14ac:dyDescent="0.25">
      <c r="B15" s="445" t="s">
        <v>23</v>
      </c>
      <c r="C15" s="445" t="s">
        <v>6</v>
      </c>
      <c r="D15" s="445">
        <v>2.3E-3</v>
      </c>
      <c r="E15" s="446">
        <v>62159</v>
      </c>
      <c r="F15" s="445">
        <v>6215857</v>
      </c>
      <c r="G15" s="447">
        <v>6.91</v>
      </c>
      <c r="H15" s="445">
        <v>30000</v>
      </c>
      <c r="I15" s="445">
        <v>0.05</v>
      </c>
      <c r="J15" s="445">
        <v>2E-3</v>
      </c>
      <c r="K15" s="445">
        <v>0.01</v>
      </c>
      <c r="L15" s="445">
        <v>2.9E-5</v>
      </c>
      <c r="M15" s="445"/>
      <c r="N15" s="445">
        <v>7.0000000000000001E-3</v>
      </c>
      <c r="O15" s="445"/>
      <c r="P15" s="445">
        <v>0.04</v>
      </c>
      <c r="Q15" s="341">
        <v>4.9319999999999998E-3</v>
      </c>
    </row>
    <row r="16" spans="2:17" ht="15" x14ac:dyDescent="0.25">
      <c r="B16" s="438" t="s">
        <v>34</v>
      </c>
      <c r="C16" s="438" t="s">
        <v>6</v>
      </c>
      <c r="D16" s="439">
        <v>0.15</v>
      </c>
      <c r="E16" s="440">
        <v>4</v>
      </c>
      <c r="F16" s="440">
        <v>398</v>
      </c>
      <c r="G16" s="444">
        <v>2.89</v>
      </c>
      <c r="H16" s="439">
        <v>57</v>
      </c>
      <c r="I16" s="439">
        <v>2.4700000000000002</v>
      </c>
      <c r="J16" s="439">
        <v>5.89</v>
      </c>
      <c r="K16" s="439">
        <v>0.2</v>
      </c>
      <c r="L16" s="439"/>
      <c r="M16" s="439">
        <v>1</v>
      </c>
      <c r="N16" s="439">
        <v>7.0999999999999994E-2</v>
      </c>
      <c r="O16" s="439">
        <v>0.1</v>
      </c>
      <c r="P16" s="439">
        <v>0.03</v>
      </c>
      <c r="Q16" s="209">
        <v>2.6279999999999998E-2</v>
      </c>
    </row>
    <row r="17" spans="2:17" ht="15" x14ac:dyDescent="0.25">
      <c r="B17" s="438" t="s">
        <v>10</v>
      </c>
      <c r="C17" s="438" t="s">
        <v>6</v>
      </c>
      <c r="D17" s="439">
        <v>7.9000000000000001E-2</v>
      </c>
      <c r="E17" s="440">
        <v>4</v>
      </c>
      <c r="F17" s="439">
        <v>398</v>
      </c>
      <c r="G17" s="444">
        <v>3.43</v>
      </c>
      <c r="H17" s="439">
        <v>164</v>
      </c>
      <c r="I17" s="439">
        <v>4.37</v>
      </c>
      <c r="J17" s="443">
        <v>14</v>
      </c>
      <c r="K17" s="439">
        <v>0.43</v>
      </c>
      <c r="L17" s="439"/>
      <c r="M17" s="439">
        <v>1</v>
      </c>
      <c r="N17" s="439"/>
      <c r="O17" s="439">
        <v>0.1</v>
      </c>
      <c r="P17" s="439">
        <v>0.1</v>
      </c>
      <c r="Q17" s="209">
        <v>2.4840000000000001E-2</v>
      </c>
    </row>
    <row r="18" spans="2:17" s="340" customFormat="1" ht="15" x14ac:dyDescent="0.25">
      <c r="B18" s="445" t="s">
        <v>11</v>
      </c>
      <c r="C18" s="445" t="s">
        <v>6</v>
      </c>
      <c r="D18" s="447">
        <v>0.1</v>
      </c>
      <c r="E18" s="448">
        <v>3.7</v>
      </c>
      <c r="F18" s="445">
        <v>372</v>
      </c>
      <c r="G18" s="447">
        <v>3.37</v>
      </c>
      <c r="H18" s="445">
        <v>146</v>
      </c>
      <c r="I18" s="447">
        <v>4.17</v>
      </c>
      <c r="J18" s="445">
        <v>12.7</v>
      </c>
      <c r="K18" s="445">
        <v>0.1</v>
      </c>
      <c r="L18" s="445">
        <v>4.0000000000000002E-4</v>
      </c>
      <c r="M18" s="445">
        <v>8.1999999999999993</v>
      </c>
      <c r="N18" s="445"/>
      <c r="O18" s="445">
        <v>0.1</v>
      </c>
      <c r="P18" s="445">
        <v>7.0000000000000007E-2</v>
      </c>
      <c r="Q18" s="341">
        <v>2.4840000000000001E-2</v>
      </c>
    </row>
    <row r="19" spans="2:17" ht="15" x14ac:dyDescent="0.25">
      <c r="B19" s="438" t="s">
        <v>8</v>
      </c>
      <c r="C19" s="438" t="s">
        <v>6</v>
      </c>
      <c r="D19" s="439">
        <v>3.8999999999999998E-3</v>
      </c>
      <c r="E19" s="440">
        <v>14</v>
      </c>
      <c r="F19" s="439">
        <v>1400</v>
      </c>
      <c r="G19" s="444">
        <v>4.05</v>
      </c>
      <c r="H19" s="439">
        <v>1140</v>
      </c>
      <c r="I19" s="444">
        <v>6.04</v>
      </c>
      <c r="J19" s="439">
        <v>40.5</v>
      </c>
      <c r="K19" s="439">
        <v>8.0000000000000002E-3</v>
      </c>
      <c r="L19" s="439"/>
      <c r="M19" s="439">
        <v>8.0000000000000002E-3</v>
      </c>
      <c r="N19" s="439"/>
      <c r="O19" s="439">
        <v>0.08</v>
      </c>
      <c r="P19" s="439">
        <v>0.05</v>
      </c>
      <c r="Q19" s="209">
        <v>1.0799999999999999E-2</v>
      </c>
    </row>
    <row r="20" spans="2:17" ht="15" x14ac:dyDescent="0.25">
      <c r="B20" s="449" t="s">
        <v>534</v>
      </c>
      <c r="C20" s="438" t="s">
        <v>6</v>
      </c>
      <c r="D20" s="450">
        <v>3.8999999999999998E-3</v>
      </c>
      <c r="E20" s="440">
        <v>14</v>
      </c>
      <c r="F20" s="450">
        <v>1400</v>
      </c>
      <c r="G20" s="451">
        <v>4.05</v>
      </c>
      <c r="H20" s="450">
        <v>1140</v>
      </c>
      <c r="I20" s="444">
        <v>6.04</v>
      </c>
      <c r="J20" s="439">
        <v>40.5</v>
      </c>
      <c r="K20" s="450">
        <v>8.0000000000000002E-3</v>
      </c>
      <c r="L20" s="450"/>
      <c r="M20" s="450">
        <v>8.0000000000000002E-3</v>
      </c>
      <c r="N20" s="450"/>
      <c r="O20" s="450">
        <v>0.08</v>
      </c>
      <c r="P20" s="450">
        <v>0.01</v>
      </c>
      <c r="Q20" s="209">
        <v>3.5999999999999999E-3</v>
      </c>
    </row>
    <row r="21" spans="2:17" ht="15" x14ac:dyDescent="0.25">
      <c r="B21" s="449" t="s">
        <v>535</v>
      </c>
      <c r="C21" s="438" t="s">
        <v>6</v>
      </c>
      <c r="D21" s="450">
        <v>3.8999999999999998E-3</v>
      </c>
      <c r="E21" s="440">
        <v>14</v>
      </c>
      <c r="F21" s="450">
        <v>1400</v>
      </c>
      <c r="G21" s="451">
        <v>4.05</v>
      </c>
      <c r="H21" s="450">
        <v>1140</v>
      </c>
      <c r="I21" s="444">
        <v>6.04</v>
      </c>
      <c r="J21" s="439">
        <v>40.5</v>
      </c>
      <c r="K21" s="450">
        <v>8.0000000000000002E-3</v>
      </c>
      <c r="L21" s="450"/>
      <c r="M21" s="450">
        <v>8.0000000000000002E-3</v>
      </c>
      <c r="N21" s="450"/>
      <c r="O21" s="450">
        <v>0.08</v>
      </c>
      <c r="P21" s="450">
        <v>0.01</v>
      </c>
      <c r="Q21" s="209">
        <v>3.5999999999999999E-3</v>
      </c>
    </row>
    <row r="22" spans="2:17" ht="15" x14ac:dyDescent="0.25">
      <c r="B22" s="438" t="s">
        <v>7</v>
      </c>
      <c r="C22" s="438" t="s">
        <v>6</v>
      </c>
      <c r="D22" s="439">
        <v>0.54</v>
      </c>
      <c r="E22" s="440">
        <v>59</v>
      </c>
      <c r="F22" s="439">
        <v>5888</v>
      </c>
      <c r="G22" s="443">
        <v>4.5999999999999996</v>
      </c>
      <c r="H22" s="439">
        <v>4830</v>
      </c>
      <c r="I22" s="439">
        <v>6.22</v>
      </c>
      <c r="J22" s="439">
        <v>126.4</v>
      </c>
      <c r="K22" s="439">
        <v>2.9999999999999997E-4</v>
      </c>
      <c r="L22" s="439"/>
      <c r="M22" s="439"/>
      <c r="N22" s="439"/>
      <c r="O22" s="439">
        <v>0.1</v>
      </c>
      <c r="P22" s="439">
        <v>0.05</v>
      </c>
      <c r="Q22" s="209">
        <v>3.5999999999999999E-3</v>
      </c>
    </row>
    <row r="23" spans="2:17" ht="15" x14ac:dyDescent="0.25">
      <c r="B23" s="438" t="s">
        <v>40</v>
      </c>
      <c r="C23" s="438" t="s">
        <v>6</v>
      </c>
      <c r="D23" s="439">
        <v>0.15</v>
      </c>
      <c r="E23" s="440">
        <v>400</v>
      </c>
      <c r="F23" s="439">
        <v>40000</v>
      </c>
      <c r="G23" s="443">
        <v>5.2</v>
      </c>
      <c r="H23" s="439">
        <v>5300</v>
      </c>
      <c r="I23" s="439">
        <v>5.0599999999999996</v>
      </c>
      <c r="J23" s="439">
        <v>306</v>
      </c>
      <c r="K23" s="439">
        <v>5.0000000000000001E-4</v>
      </c>
      <c r="L23" s="439"/>
      <c r="M23" s="439"/>
      <c r="N23" s="439"/>
      <c r="O23" s="439">
        <v>0.1</v>
      </c>
      <c r="P23" s="439">
        <v>0.1</v>
      </c>
      <c r="Q23" s="209">
        <v>3.5999999999999999E-3</v>
      </c>
    </row>
    <row r="24" spans="2:17" s="340" customFormat="1" ht="15" x14ac:dyDescent="0.25">
      <c r="B24" s="445" t="s">
        <v>28</v>
      </c>
      <c r="C24" s="445" t="s">
        <v>6</v>
      </c>
      <c r="D24" s="445">
        <v>6.4000000000000003E-3</v>
      </c>
      <c r="E24" s="446">
        <v>1300</v>
      </c>
      <c r="F24" s="445">
        <v>130000</v>
      </c>
      <c r="G24" s="448">
        <v>5.7</v>
      </c>
      <c r="H24" s="445">
        <v>42000</v>
      </c>
      <c r="I24" s="445">
        <v>3.36</v>
      </c>
      <c r="J24" s="445">
        <v>740</v>
      </c>
      <c r="K24" s="445">
        <v>1.6000000000000001E-4</v>
      </c>
      <c r="L24" s="445">
        <v>3.3000000000000003E-5</v>
      </c>
      <c r="M24" s="445">
        <v>3.0000000000000001E-3</v>
      </c>
      <c r="N24" s="445">
        <v>7.5000000000000002E-4</v>
      </c>
      <c r="O24" s="445">
        <v>0.13</v>
      </c>
      <c r="P24" s="445">
        <v>0.01</v>
      </c>
      <c r="Q24" s="341">
        <v>3.5999999999999999E-3</v>
      </c>
    </row>
    <row r="25" spans="2:17" s="340" customFormat="1" ht="15" x14ac:dyDescent="0.25">
      <c r="B25" s="445" t="s">
        <v>24</v>
      </c>
      <c r="C25" s="445" t="s">
        <v>6</v>
      </c>
      <c r="D25" s="445">
        <v>0.11</v>
      </c>
      <c r="E25" s="452">
        <v>8.8000000000000009E-2</v>
      </c>
      <c r="F25" s="445">
        <v>8.8000000000000007</v>
      </c>
      <c r="G25" s="447">
        <v>1.3</v>
      </c>
      <c r="H25" s="445">
        <v>2.54</v>
      </c>
      <c r="I25" s="445">
        <v>0.69</v>
      </c>
      <c r="J25" s="445">
        <v>1.1200000000000001</v>
      </c>
      <c r="K25" s="445">
        <v>0.06</v>
      </c>
      <c r="L25" s="445">
        <v>1.2999999999999999E-3</v>
      </c>
      <c r="M25" s="445">
        <v>88.3</v>
      </c>
      <c r="N25" s="445">
        <v>0.05</v>
      </c>
      <c r="O25" s="445">
        <v>0.1</v>
      </c>
      <c r="P25" s="445">
        <v>0.06</v>
      </c>
      <c r="Q25" s="341">
        <v>3.5999999999999999E-3</v>
      </c>
    </row>
    <row r="26" spans="2:17" s="340" customFormat="1" ht="15" x14ac:dyDescent="0.25">
      <c r="B26" s="445" t="s">
        <v>48</v>
      </c>
      <c r="C26" s="445" t="s">
        <v>6</v>
      </c>
      <c r="D26" s="445">
        <v>0.11</v>
      </c>
      <c r="E26" s="448">
        <v>1.9</v>
      </c>
      <c r="F26" s="445">
        <v>185</v>
      </c>
      <c r="G26" s="447">
        <v>1.97</v>
      </c>
      <c r="H26" s="445">
        <v>13</v>
      </c>
      <c r="I26" s="445">
        <v>1.1499999999999999</v>
      </c>
      <c r="J26" s="445">
        <v>1.81</v>
      </c>
      <c r="K26" s="445">
        <v>0.03</v>
      </c>
      <c r="L26" s="453">
        <v>1.64E-4</v>
      </c>
      <c r="M26" s="445">
        <v>0.18</v>
      </c>
      <c r="N26" s="445">
        <v>2.4E-2</v>
      </c>
      <c r="O26" s="445">
        <v>0.1</v>
      </c>
      <c r="P26" s="445">
        <v>0.02</v>
      </c>
      <c r="Q26" s="341">
        <v>3.5999999999999999E-3</v>
      </c>
    </row>
    <row r="27" spans="2:17" ht="15" x14ac:dyDescent="0.25">
      <c r="B27" s="438" t="s">
        <v>47</v>
      </c>
      <c r="C27" s="438" t="s">
        <v>6</v>
      </c>
      <c r="D27" s="439">
        <v>0.42</v>
      </c>
      <c r="E27" s="443">
        <v>1.4</v>
      </c>
      <c r="F27" s="440">
        <v>141</v>
      </c>
      <c r="G27" s="444">
        <v>2.5299999999999998</v>
      </c>
      <c r="H27" s="439">
        <v>28</v>
      </c>
      <c r="I27" s="439">
        <v>1.92</v>
      </c>
      <c r="J27" s="444">
        <v>3.5</v>
      </c>
      <c r="K27" s="439">
        <v>0.05</v>
      </c>
      <c r="L27" s="439"/>
      <c r="M27" s="439">
        <v>2.3E-2</v>
      </c>
      <c r="N27" s="439"/>
      <c r="O27" s="439">
        <v>0.1</v>
      </c>
      <c r="P27" s="439">
        <v>0.1</v>
      </c>
      <c r="Q27" s="209">
        <v>2.844E-2</v>
      </c>
    </row>
    <row r="28" spans="2:17" ht="15" x14ac:dyDescent="0.25">
      <c r="B28" s="454" t="s">
        <v>518</v>
      </c>
      <c r="C28" s="438" t="s">
        <v>6</v>
      </c>
      <c r="D28" s="450">
        <v>1.21</v>
      </c>
      <c r="E28" s="443">
        <v>0.8</v>
      </c>
      <c r="F28" s="455">
        <v>84.1</v>
      </c>
      <c r="G28" s="451">
        <v>2.83</v>
      </c>
      <c r="H28" s="450">
        <v>51</v>
      </c>
      <c r="I28" s="450">
        <v>2.6</v>
      </c>
      <c r="J28" s="450">
        <v>5.4</v>
      </c>
      <c r="K28" s="450">
        <v>4.0000000000000001E-3</v>
      </c>
      <c r="L28" s="450"/>
      <c r="M28" s="450">
        <v>0.107</v>
      </c>
      <c r="N28" s="450"/>
      <c r="O28" s="450">
        <v>4.6000000000000001E-4</v>
      </c>
      <c r="P28" s="450">
        <v>0.02</v>
      </c>
      <c r="Q28" s="209">
        <v>3.5999999999999999E-3</v>
      </c>
    </row>
    <row r="29" spans="2:17" s="340" customFormat="1" ht="15" x14ac:dyDescent="0.25">
      <c r="B29" s="445" t="s">
        <v>45</v>
      </c>
      <c r="C29" s="445" t="s">
        <v>6</v>
      </c>
      <c r="D29" s="445">
        <v>0.87</v>
      </c>
      <c r="E29" s="448">
        <v>1.4</v>
      </c>
      <c r="F29" s="446">
        <v>141</v>
      </c>
      <c r="G29" s="447">
        <v>2.5299999999999998</v>
      </c>
      <c r="H29" s="445">
        <v>28</v>
      </c>
      <c r="I29" s="445">
        <v>1.92</v>
      </c>
      <c r="J29" s="447">
        <v>3.5</v>
      </c>
      <c r="K29" s="445">
        <v>1.6E-2</v>
      </c>
      <c r="L29" s="445">
        <v>2.0000000000000001E-4</v>
      </c>
      <c r="M29" s="445">
        <v>34.5</v>
      </c>
      <c r="N29" s="445">
        <v>5.4999999999999997E-3</v>
      </c>
      <c r="O29" s="445">
        <v>0.1</v>
      </c>
      <c r="P29" s="445">
        <v>0.01</v>
      </c>
      <c r="Q29" s="341">
        <v>2.5919999999999999E-2</v>
      </c>
    </row>
    <row r="30" spans="2:17" s="340" customFormat="1" ht="15" x14ac:dyDescent="0.25">
      <c r="B30" s="445" t="s">
        <v>499</v>
      </c>
      <c r="C30" s="445" t="s">
        <v>6</v>
      </c>
      <c r="D30" s="445">
        <v>4.4999999999999998E-2</v>
      </c>
      <c r="E30" s="448">
        <v>1.2</v>
      </c>
      <c r="F30" s="446">
        <v>116</v>
      </c>
      <c r="G30" s="447">
        <v>1.45</v>
      </c>
      <c r="H30" s="445">
        <v>2</v>
      </c>
      <c r="I30" s="445">
        <v>0.77</v>
      </c>
      <c r="J30" s="445">
        <v>1.21</v>
      </c>
      <c r="K30" s="445">
        <v>1.4E-2</v>
      </c>
      <c r="L30" s="445">
        <v>1.2E-4</v>
      </c>
      <c r="M30" s="445">
        <v>2.8999999999999998E-3</v>
      </c>
      <c r="N30" s="445">
        <v>3.5999999999999999E-3</v>
      </c>
      <c r="O30" s="445">
        <v>1</v>
      </c>
      <c r="P30" s="445">
        <v>0.01</v>
      </c>
      <c r="Q30" s="341">
        <v>3.7439999999999994E-2</v>
      </c>
    </row>
    <row r="31" spans="2:17" s="340" customFormat="1" ht="15" x14ac:dyDescent="0.25">
      <c r="B31" s="445" t="s">
        <v>9</v>
      </c>
      <c r="C31" s="445" t="s">
        <v>6</v>
      </c>
      <c r="D31" s="445">
        <v>0.03</v>
      </c>
      <c r="E31" s="447">
        <v>0.41</v>
      </c>
      <c r="F31" s="448">
        <v>40.700000000000003</v>
      </c>
      <c r="G31" s="447">
        <v>1.96</v>
      </c>
      <c r="H31" s="445">
        <v>9.1999999999999993</v>
      </c>
      <c r="I31" s="445">
        <v>1.1399999999999999</v>
      </c>
      <c r="J31" s="445">
        <v>1.8</v>
      </c>
      <c r="K31" s="445"/>
      <c r="L31" s="445">
        <v>3.4999999999999997E-5</v>
      </c>
      <c r="M31" s="445">
        <v>1.1499999999999999</v>
      </c>
      <c r="N31" s="445">
        <v>5.0000000000000002E-5</v>
      </c>
      <c r="O31" s="445">
        <v>0.1</v>
      </c>
      <c r="P31" s="445">
        <v>4.0000000000000001E-3</v>
      </c>
      <c r="Q31" s="341">
        <v>3.5999999999999999E-3</v>
      </c>
    </row>
    <row r="32" spans="2:17" ht="15" x14ac:dyDescent="0.25">
      <c r="B32" s="441" t="s">
        <v>5</v>
      </c>
      <c r="C32" s="438" t="s">
        <v>6</v>
      </c>
      <c r="D32" s="439">
        <v>6.9999999999999999E-4</v>
      </c>
      <c r="E32" s="443">
        <v>1.1000000000000001</v>
      </c>
      <c r="F32" s="439">
        <v>110</v>
      </c>
      <c r="G32" s="443">
        <v>2.4996870826184039</v>
      </c>
      <c r="H32" s="439">
        <v>27</v>
      </c>
      <c r="I32" s="439">
        <v>1.86</v>
      </c>
      <c r="J32" s="439">
        <v>3.36</v>
      </c>
      <c r="K32" s="439">
        <v>0.57999999999999996</v>
      </c>
      <c r="L32" s="439"/>
      <c r="M32" s="439">
        <v>0.8</v>
      </c>
      <c r="N32" s="439"/>
      <c r="O32" s="439">
        <v>0.1</v>
      </c>
      <c r="P32" s="439">
        <v>0.1</v>
      </c>
      <c r="Q32" s="209">
        <v>2.8079999999999997E-2</v>
      </c>
    </row>
    <row r="33" spans="2:17" ht="15" x14ac:dyDescent="0.25">
      <c r="B33" s="449" t="s">
        <v>519</v>
      </c>
      <c r="C33" s="438" t="s">
        <v>6</v>
      </c>
      <c r="D33" s="450">
        <v>0.04</v>
      </c>
      <c r="E33" s="443">
        <v>0.8</v>
      </c>
      <c r="F33" s="450">
        <v>80</v>
      </c>
      <c r="G33" s="451">
        <v>2.27</v>
      </c>
      <c r="H33" s="450">
        <v>17</v>
      </c>
      <c r="I33" s="450">
        <v>1.49</v>
      </c>
      <c r="J33" s="450">
        <v>2.5099999999999998</v>
      </c>
      <c r="K33" s="450">
        <v>4.0000000000000001E-3</v>
      </c>
      <c r="L33" s="450"/>
      <c r="M33" s="450"/>
      <c r="N33" s="450"/>
      <c r="O33" s="450"/>
      <c r="P33" s="450">
        <v>0.01</v>
      </c>
      <c r="Q33" s="209">
        <v>2.8079999999999997E-2</v>
      </c>
    </row>
    <row r="34" spans="2:17" ht="15" x14ac:dyDescent="0.25">
      <c r="B34" s="454" t="s">
        <v>521</v>
      </c>
      <c r="C34" s="438" t="s">
        <v>6</v>
      </c>
      <c r="D34" s="450">
        <v>1.2999999999999999E-5</v>
      </c>
      <c r="E34" s="443">
        <v>0.3</v>
      </c>
      <c r="F34" s="450">
        <v>30</v>
      </c>
      <c r="G34" s="451">
        <v>1.47</v>
      </c>
      <c r="H34" s="450">
        <v>3.5</v>
      </c>
      <c r="I34" s="450">
        <v>0.79</v>
      </c>
      <c r="J34" s="450">
        <v>1.23</v>
      </c>
      <c r="K34" s="450">
        <v>0.04</v>
      </c>
      <c r="L34" s="450"/>
      <c r="M34" s="450">
        <v>1.32</v>
      </c>
      <c r="N34" s="450"/>
      <c r="O34" s="450">
        <v>0.8</v>
      </c>
      <c r="P34" s="450">
        <v>0.1</v>
      </c>
      <c r="Q34" s="209">
        <v>2.9520000000000001E-2</v>
      </c>
    </row>
    <row r="35" spans="2:17" ht="15" x14ac:dyDescent="0.25">
      <c r="B35" s="449" t="s">
        <v>520</v>
      </c>
      <c r="C35" s="438" t="s">
        <v>6</v>
      </c>
      <c r="D35" s="450">
        <v>4.0000000000000003E-5</v>
      </c>
      <c r="E35" s="443">
        <v>0.3</v>
      </c>
      <c r="F35" s="456">
        <v>30</v>
      </c>
      <c r="G35" s="455">
        <v>3.7</v>
      </c>
      <c r="H35" s="450">
        <v>279</v>
      </c>
      <c r="I35" s="451">
        <v>5.2</v>
      </c>
      <c r="J35" s="450">
        <v>22.2</v>
      </c>
      <c r="K35" s="450">
        <v>3.0000000000000001E-3</v>
      </c>
      <c r="L35" s="450"/>
      <c r="M35" s="450"/>
      <c r="N35" s="450"/>
      <c r="O35" s="450">
        <v>0.26</v>
      </c>
      <c r="P35" s="450">
        <v>0.06</v>
      </c>
      <c r="Q35" s="209">
        <v>3.5999999999999999E-3</v>
      </c>
    </row>
    <row r="36" spans="2:17" s="340" customFormat="1" ht="15" x14ac:dyDescent="0.25">
      <c r="B36" s="445" t="s">
        <v>41</v>
      </c>
      <c r="C36" s="445" t="s">
        <v>6</v>
      </c>
      <c r="D36" s="457">
        <v>2.2599999999999999E-4</v>
      </c>
      <c r="E36" s="446">
        <v>34</v>
      </c>
      <c r="F36" s="445">
        <v>3400</v>
      </c>
      <c r="G36" s="446">
        <v>3</v>
      </c>
      <c r="H36" s="445">
        <v>770</v>
      </c>
      <c r="I36" s="445">
        <v>3.04</v>
      </c>
      <c r="J36" s="445">
        <v>247</v>
      </c>
      <c r="K36" s="445">
        <v>3.0000000000000001E-3</v>
      </c>
      <c r="L36" s="445">
        <v>8.2999999999999998E-5</v>
      </c>
      <c r="M36" s="445"/>
      <c r="N36" s="445">
        <v>7.5000000000000002E-6</v>
      </c>
      <c r="O36" s="445">
        <v>0.11</v>
      </c>
      <c r="P36" s="445">
        <v>6.0000000000000001E-3</v>
      </c>
      <c r="Q36" s="341">
        <v>2.0160000000000001E-2</v>
      </c>
    </row>
    <row r="37" spans="2:17" ht="15" x14ac:dyDescent="0.25">
      <c r="B37" s="441" t="s">
        <v>38</v>
      </c>
      <c r="C37" s="438" t="s">
        <v>6</v>
      </c>
      <c r="D37" s="439">
        <v>7.4900000000000005E-5</v>
      </c>
      <c r="E37" s="440">
        <v>589</v>
      </c>
      <c r="F37" s="439">
        <v>58884</v>
      </c>
      <c r="G37" s="444">
        <v>4.96</v>
      </c>
      <c r="H37" s="439">
        <v>88157</v>
      </c>
      <c r="I37" s="444">
        <v>5.73</v>
      </c>
      <c r="J37" s="439">
        <v>200</v>
      </c>
      <c r="K37" s="439"/>
      <c r="L37" s="439"/>
      <c r="M37" s="439"/>
      <c r="N37" s="439"/>
      <c r="O37" s="439">
        <v>0.2</v>
      </c>
      <c r="P37" s="439">
        <v>2</v>
      </c>
      <c r="Q37" s="209">
        <v>3.5999999999999999E-3</v>
      </c>
    </row>
    <row r="38" spans="2:17" ht="15" x14ac:dyDescent="0.25">
      <c r="B38" s="441" t="s">
        <v>36</v>
      </c>
      <c r="C38" s="438" t="s">
        <v>6</v>
      </c>
      <c r="D38" s="439">
        <v>1.17E-2</v>
      </c>
      <c r="E38" s="440">
        <v>13</v>
      </c>
      <c r="F38" s="439">
        <v>1349</v>
      </c>
      <c r="G38" s="443">
        <v>3.3</v>
      </c>
      <c r="H38" s="439">
        <v>515</v>
      </c>
      <c r="I38" s="439">
        <v>3.95</v>
      </c>
      <c r="J38" s="439">
        <v>11.3</v>
      </c>
      <c r="K38" s="439">
        <v>0.04</v>
      </c>
      <c r="L38" s="439"/>
      <c r="M38" s="439">
        <v>3.0000000000000001E-3</v>
      </c>
      <c r="N38" s="439"/>
      <c r="O38" s="439">
        <v>0.83</v>
      </c>
      <c r="P38" s="439">
        <v>0.8</v>
      </c>
      <c r="Q38" s="209">
        <v>2.1239999999999998E-2</v>
      </c>
    </row>
    <row r="39" spans="2:17" ht="15" x14ac:dyDescent="0.25">
      <c r="B39" s="438" t="s">
        <v>523</v>
      </c>
      <c r="C39" s="438" t="s">
        <v>6</v>
      </c>
      <c r="D39" s="439">
        <v>2.9000000000000001E-2</v>
      </c>
      <c r="E39" s="440">
        <v>26</v>
      </c>
      <c r="F39" s="439">
        <v>2570</v>
      </c>
      <c r="G39" s="444">
        <v>3.55</v>
      </c>
      <c r="H39" s="439">
        <v>509</v>
      </c>
      <c r="I39" s="439">
        <v>4.74</v>
      </c>
      <c r="J39" s="439">
        <v>17.2</v>
      </c>
      <c r="K39" s="439">
        <v>0.05</v>
      </c>
      <c r="L39" s="439"/>
      <c r="M39" s="439"/>
      <c r="N39" s="439"/>
      <c r="O39" s="439">
        <v>0.18</v>
      </c>
      <c r="P39" s="439">
        <v>0.8</v>
      </c>
      <c r="Q39" s="209">
        <v>3.5999999999999999E-3</v>
      </c>
    </row>
    <row r="40" spans="2:17" ht="15" x14ac:dyDescent="0.25">
      <c r="B40" s="438" t="s">
        <v>524</v>
      </c>
      <c r="C40" s="438" t="s">
        <v>6</v>
      </c>
      <c r="D40" s="439">
        <v>1.0999999999999999E-2</v>
      </c>
      <c r="E40" s="440">
        <v>51</v>
      </c>
      <c r="F40" s="439">
        <v>5129</v>
      </c>
      <c r="G40" s="444">
        <v>3.92</v>
      </c>
      <c r="H40" s="439">
        <v>1000</v>
      </c>
      <c r="I40" s="439">
        <v>5.77</v>
      </c>
      <c r="J40" s="439">
        <v>32.299999999999997</v>
      </c>
      <c r="K40" s="439">
        <v>0.5</v>
      </c>
      <c r="L40" s="439"/>
      <c r="M40" s="439"/>
      <c r="N40" s="439"/>
      <c r="O40" s="439">
        <v>0.2</v>
      </c>
      <c r="P40" s="439">
        <v>0.8</v>
      </c>
      <c r="Q40" s="209">
        <v>3.5999999999999999E-3</v>
      </c>
    </row>
    <row r="41" spans="2:17" ht="15" x14ac:dyDescent="0.25">
      <c r="B41" s="438" t="s">
        <v>525</v>
      </c>
      <c r="C41" s="438" t="s">
        <v>6</v>
      </c>
      <c r="D41" s="439">
        <v>1.3500000000000001E-3</v>
      </c>
      <c r="E41" s="440">
        <v>372</v>
      </c>
      <c r="F41" s="439">
        <v>37154</v>
      </c>
      <c r="G41" s="442">
        <v>4.5019999999999998</v>
      </c>
      <c r="H41" s="439">
        <v>4751</v>
      </c>
      <c r="I41" s="439">
        <v>6.39</v>
      </c>
      <c r="J41" s="439">
        <v>89.2</v>
      </c>
      <c r="K41" s="439">
        <v>0.04</v>
      </c>
      <c r="L41" s="439"/>
      <c r="M41" s="439"/>
      <c r="N41" s="439"/>
      <c r="O41" s="439">
        <v>0.18</v>
      </c>
      <c r="P41" s="439">
        <v>0.8</v>
      </c>
      <c r="Q41" s="209">
        <v>3.5999999999999999E-3</v>
      </c>
    </row>
    <row r="42" spans="2:17" ht="15" x14ac:dyDescent="0.25">
      <c r="B42" s="438" t="s">
        <v>526</v>
      </c>
      <c r="C42" s="438" t="s">
        <v>6</v>
      </c>
      <c r="D42" s="439">
        <v>2.0999999999999999E-3</v>
      </c>
      <c r="E42" s="440">
        <v>295</v>
      </c>
      <c r="F42" s="439">
        <v>29512</v>
      </c>
      <c r="G42" s="444">
        <v>4.68</v>
      </c>
      <c r="H42" s="439">
        <v>3042</v>
      </c>
      <c r="I42" s="439">
        <v>6.25</v>
      </c>
      <c r="J42" s="439">
        <v>122</v>
      </c>
      <c r="K42" s="439">
        <v>0.04</v>
      </c>
      <c r="L42" s="439"/>
      <c r="M42" s="439"/>
      <c r="N42" s="439"/>
      <c r="O42" s="439">
        <v>0.2</v>
      </c>
      <c r="P42" s="439">
        <v>0.8</v>
      </c>
      <c r="Q42" s="209">
        <v>1.1663999999999999E-2</v>
      </c>
    </row>
    <row r="43" spans="2:17" ht="15" x14ac:dyDescent="0.25">
      <c r="B43" s="438" t="s">
        <v>27</v>
      </c>
      <c r="C43" s="438" t="s">
        <v>6</v>
      </c>
      <c r="D43" s="439">
        <v>6.1900000000000002E-3</v>
      </c>
      <c r="E43" s="440">
        <v>102</v>
      </c>
      <c r="F43" s="439">
        <v>10233</v>
      </c>
      <c r="G43" s="444">
        <v>4.18</v>
      </c>
      <c r="H43" s="439">
        <v>1658</v>
      </c>
      <c r="I43" s="439">
        <v>6.24</v>
      </c>
      <c r="J43" s="439">
        <v>50.8</v>
      </c>
      <c r="K43" s="439">
        <v>0.04</v>
      </c>
      <c r="L43" s="439"/>
      <c r="M43" s="439"/>
      <c r="N43" s="439"/>
      <c r="O43" s="439">
        <v>0.2</v>
      </c>
      <c r="P43" s="439">
        <v>0.8</v>
      </c>
      <c r="Q43" s="209">
        <v>3.5999999999999999E-3</v>
      </c>
    </row>
    <row r="44" spans="2:17" ht="15" x14ac:dyDescent="0.25">
      <c r="B44" s="438" t="s">
        <v>26</v>
      </c>
      <c r="C44" s="438" t="s">
        <v>6</v>
      </c>
      <c r="D44" s="439">
        <v>1.6299999999999999E-3</v>
      </c>
      <c r="E44" s="440">
        <v>977</v>
      </c>
      <c r="F44" s="439">
        <v>97724</v>
      </c>
      <c r="G44" s="443">
        <v>5.2</v>
      </c>
      <c r="H44" s="439">
        <v>4800</v>
      </c>
      <c r="I44" s="439">
        <v>5.0599999999999996</v>
      </c>
      <c r="J44" s="439">
        <v>306</v>
      </c>
      <c r="K44" s="439">
        <v>0.05</v>
      </c>
      <c r="L44" s="439"/>
      <c r="M44" s="439"/>
      <c r="N44" s="439">
        <v>1.2E-5</v>
      </c>
      <c r="O44" s="439">
        <v>0.2</v>
      </c>
      <c r="P44" s="439">
        <v>1</v>
      </c>
      <c r="Q44" s="209">
        <v>3.5999999999999999E-3</v>
      </c>
    </row>
    <row r="45" spans="2:17" ht="15" x14ac:dyDescent="0.25">
      <c r="B45" s="438" t="s">
        <v>42</v>
      </c>
      <c r="C45" s="438" t="s">
        <v>6</v>
      </c>
      <c r="D45" s="439">
        <v>7.4900000000000005E-5</v>
      </c>
      <c r="E45" s="440">
        <v>589</v>
      </c>
      <c r="F45" s="439">
        <v>58884</v>
      </c>
      <c r="G45" s="444">
        <v>4.96</v>
      </c>
      <c r="H45" s="439">
        <v>88157</v>
      </c>
      <c r="I45" s="439">
        <v>5.73</v>
      </c>
      <c r="J45" s="439">
        <v>200</v>
      </c>
      <c r="K45" s="439">
        <v>0.5</v>
      </c>
      <c r="L45" s="439"/>
      <c r="M45" s="439"/>
      <c r="N45" s="439"/>
      <c r="O45" s="439">
        <v>0.2</v>
      </c>
      <c r="P45" s="439">
        <v>1</v>
      </c>
      <c r="Q45" s="209">
        <v>9.7919999999999986E-3</v>
      </c>
    </row>
    <row r="46" spans="2:17" s="340" customFormat="1" ht="15" x14ac:dyDescent="0.25">
      <c r="B46" s="445" t="s">
        <v>527</v>
      </c>
      <c r="C46" s="445" t="s">
        <v>6</v>
      </c>
      <c r="D46" s="445">
        <v>1.7E-6</v>
      </c>
      <c r="E46" s="446">
        <v>5012</v>
      </c>
      <c r="F46" s="446">
        <v>501187</v>
      </c>
      <c r="G46" s="447">
        <v>5.91</v>
      </c>
      <c r="H46" s="445">
        <v>33457</v>
      </c>
      <c r="I46" s="445">
        <v>2.66</v>
      </c>
      <c r="J46" s="445">
        <v>1074</v>
      </c>
      <c r="K46" s="445">
        <v>5.0000000000000001E-3</v>
      </c>
      <c r="L46" s="445">
        <v>2.3000000000000001E-4</v>
      </c>
      <c r="M46" s="445"/>
      <c r="N46" s="445">
        <v>7.7000000000000008E-6</v>
      </c>
      <c r="O46" s="445">
        <v>0.2</v>
      </c>
      <c r="P46" s="445">
        <v>0.03</v>
      </c>
      <c r="Q46" s="341">
        <v>3.5999999999999999E-3</v>
      </c>
    </row>
    <row r="47" spans="2:17" s="340" customFormat="1" ht="15" x14ac:dyDescent="0.25">
      <c r="B47" s="445" t="s">
        <v>528</v>
      </c>
      <c r="C47" s="445" t="s">
        <v>6</v>
      </c>
      <c r="D47" s="445">
        <v>4.6999999999999999E-6</v>
      </c>
      <c r="E47" s="446">
        <v>3981</v>
      </c>
      <c r="F47" s="446">
        <v>398107</v>
      </c>
      <c r="G47" s="447">
        <v>5.81</v>
      </c>
      <c r="H47" s="445">
        <v>6088</v>
      </c>
      <c r="I47" s="445">
        <v>2.99</v>
      </c>
      <c r="J47" s="445">
        <v>900</v>
      </c>
      <c r="K47" s="445">
        <v>0.05</v>
      </c>
      <c r="L47" s="445">
        <v>2.3E-3</v>
      </c>
      <c r="M47" s="445"/>
      <c r="N47" s="445">
        <v>1.1999999999999999E-6</v>
      </c>
      <c r="O47" s="445">
        <v>0.2</v>
      </c>
      <c r="P47" s="445">
        <v>0.03</v>
      </c>
      <c r="Q47" s="341">
        <v>3.5999999999999999E-3</v>
      </c>
    </row>
    <row r="48" spans="2:17" s="340" customFormat="1" ht="15" x14ac:dyDescent="0.25">
      <c r="B48" s="445" t="s">
        <v>529</v>
      </c>
      <c r="C48" s="445" t="s">
        <v>6</v>
      </c>
      <c r="D48" s="445">
        <v>2.7999999999999999E-6</v>
      </c>
      <c r="E48" s="446">
        <v>8319</v>
      </c>
      <c r="F48" s="446">
        <v>831864</v>
      </c>
      <c r="G48" s="447">
        <v>5.78</v>
      </c>
      <c r="H48" s="445">
        <v>11138</v>
      </c>
      <c r="I48" s="445">
        <v>3.09</v>
      </c>
      <c r="J48" s="445">
        <v>853</v>
      </c>
      <c r="K48" s="445">
        <v>5.0000000000000001E-3</v>
      </c>
      <c r="L48" s="445">
        <v>2.3000000000000001E-4</v>
      </c>
      <c r="M48" s="445"/>
      <c r="N48" s="445">
        <v>8.2999999999999999E-7</v>
      </c>
      <c r="O48" s="445">
        <v>0.2</v>
      </c>
      <c r="P48" s="445">
        <v>0.01</v>
      </c>
      <c r="Q48" s="341">
        <v>3.5999999999999999E-3</v>
      </c>
    </row>
    <row r="49" spans="2:17" s="340" customFormat="1" ht="15" x14ac:dyDescent="0.25">
      <c r="B49" s="445" t="s">
        <v>530</v>
      </c>
      <c r="C49" s="445" t="s">
        <v>6</v>
      </c>
      <c r="D49" s="445">
        <v>2.7999999999999999E-6</v>
      </c>
      <c r="E49" s="446">
        <v>7943</v>
      </c>
      <c r="F49" s="446">
        <v>794328</v>
      </c>
      <c r="G49" s="447">
        <v>6.11</v>
      </c>
      <c r="H49" s="445">
        <v>11138</v>
      </c>
      <c r="I49" s="445">
        <v>2.06</v>
      </c>
      <c r="J49" s="445">
        <v>1531</v>
      </c>
      <c r="K49" s="445">
        <v>5.0000000000000001E-3</v>
      </c>
      <c r="L49" s="445">
        <v>2.3000000000000001E-4</v>
      </c>
      <c r="M49" s="445"/>
      <c r="N49" s="445">
        <v>1.1999999999999999E-6</v>
      </c>
      <c r="O49" s="445">
        <v>0.2</v>
      </c>
      <c r="P49" s="445">
        <v>0.09</v>
      </c>
      <c r="Q49" s="341">
        <v>3.5999999999999999E-3</v>
      </c>
    </row>
    <row r="50" spans="2:17" s="340" customFormat="1" ht="15" x14ac:dyDescent="0.25">
      <c r="B50" s="445" t="s">
        <v>20</v>
      </c>
      <c r="C50" s="445" t="s">
        <v>6</v>
      </c>
      <c r="D50" s="445">
        <v>3.4E-5</v>
      </c>
      <c r="E50" s="446">
        <v>8318</v>
      </c>
      <c r="F50" s="446">
        <v>831764</v>
      </c>
      <c r="G50" s="447">
        <v>6.11</v>
      </c>
      <c r="H50" s="445">
        <v>11138</v>
      </c>
      <c r="I50" s="445">
        <v>2.06</v>
      </c>
      <c r="J50" s="445">
        <v>1531</v>
      </c>
      <c r="K50" s="445">
        <v>5.0000000000000001E-4</v>
      </c>
      <c r="L50" s="445">
        <v>1.0000000000000001E-5</v>
      </c>
      <c r="M50" s="445"/>
      <c r="N50" s="445">
        <v>1.1000000000000001E-7</v>
      </c>
      <c r="O50" s="445">
        <v>0.2</v>
      </c>
      <c r="P50" s="445">
        <v>0.1</v>
      </c>
      <c r="Q50" s="341">
        <v>3.5999999999999999E-3</v>
      </c>
    </row>
    <row r="51" spans="2:17" s="340" customFormat="1" ht="15" x14ac:dyDescent="0.25">
      <c r="B51" s="445" t="s">
        <v>531</v>
      </c>
      <c r="C51" s="445" t="s">
        <v>6</v>
      </c>
      <c r="D51" s="458">
        <v>1.17E-6</v>
      </c>
      <c r="E51" s="446">
        <v>23442</v>
      </c>
      <c r="F51" s="445">
        <v>2344229</v>
      </c>
      <c r="G51" s="448">
        <v>6.7</v>
      </c>
      <c r="H51" s="445">
        <v>11138</v>
      </c>
      <c r="I51" s="447">
        <v>0.8</v>
      </c>
      <c r="J51" s="445">
        <v>4356</v>
      </c>
      <c r="K51" s="445">
        <v>5.0000000000000001E-3</v>
      </c>
      <c r="L51" s="445">
        <v>2.3000000000000001E-4</v>
      </c>
      <c r="M51" s="445"/>
      <c r="N51" s="445">
        <v>4.9999999999999998E-7</v>
      </c>
      <c r="O51" s="445">
        <v>0.18</v>
      </c>
      <c r="P51" s="445">
        <v>0.05</v>
      </c>
      <c r="Q51" s="341">
        <v>3.5999999999999999E-3</v>
      </c>
    </row>
    <row r="52" spans="2:17" s="340" customFormat="1" ht="15" x14ac:dyDescent="0.25">
      <c r="B52" s="445" t="s">
        <v>532</v>
      </c>
      <c r="C52" s="445" t="s">
        <v>6</v>
      </c>
      <c r="D52" s="445">
        <v>3.8000000000000002E-5</v>
      </c>
      <c r="E52" s="446">
        <v>19498</v>
      </c>
      <c r="F52" s="445">
        <v>1949845</v>
      </c>
      <c r="G52" s="447">
        <v>6.55</v>
      </c>
      <c r="H52" s="445">
        <v>50119</v>
      </c>
      <c r="I52" s="445">
        <v>1.05</v>
      </c>
      <c r="J52" s="445">
        <v>3339</v>
      </c>
      <c r="K52" s="445">
        <v>5.0000000000000001E-4</v>
      </c>
      <c r="L52" s="445">
        <v>2.3E-5</v>
      </c>
      <c r="M52" s="445"/>
      <c r="N52" s="459">
        <v>2.3000000000000001E-8</v>
      </c>
      <c r="O52" s="445">
        <v>0.09</v>
      </c>
      <c r="P52" s="445">
        <v>0.05</v>
      </c>
      <c r="Q52" s="341">
        <v>3.5999999999999999E-3</v>
      </c>
    </row>
    <row r="53" spans="2:17" ht="15" x14ac:dyDescent="0.25">
      <c r="B53" s="438" t="s">
        <v>533</v>
      </c>
      <c r="C53" s="438" t="s">
        <v>6</v>
      </c>
      <c r="D53" s="439">
        <v>3.9999999999999998E-6</v>
      </c>
      <c r="E53" s="440">
        <v>10233</v>
      </c>
      <c r="F53" s="439">
        <v>1023293</v>
      </c>
      <c r="G53" s="444">
        <v>6.63</v>
      </c>
      <c r="H53" s="439">
        <v>11138</v>
      </c>
      <c r="I53" s="439">
        <v>0.91</v>
      </c>
      <c r="J53" s="439">
        <v>3848</v>
      </c>
      <c r="K53" s="439">
        <v>0.03</v>
      </c>
      <c r="L53" s="439"/>
      <c r="M53" s="439"/>
      <c r="N53" s="439"/>
      <c r="O53" s="439">
        <v>0.18</v>
      </c>
      <c r="P53" s="439">
        <v>0.1</v>
      </c>
      <c r="Q53" s="209">
        <v>3.5999999999999999E-3</v>
      </c>
    </row>
    <row r="54" spans="2:17" s="340" customFormat="1" ht="15" x14ac:dyDescent="0.25">
      <c r="B54" s="445" t="s">
        <v>19</v>
      </c>
      <c r="C54" s="445" t="s">
        <v>6</v>
      </c>
      <c r="D54" s="445">
        <v>0.159</v>
      </c>
      <c r="E54" s="448">
        <v>1.3</v>
      </c>
      <c r="F54" s="446">
        <v>134</v>
      </c>
      <c r="G54" s="447">
        <v>2.13</v>
      </c>
      <c r="H54" s="445">
        <v>13</v>
      </c>
      <c r="I54" s="445">
        <v>1.31</v>
      </c>
      <c r="J54" s="445">
        <v>2.14</v>
      </c>
      <c r="K54" s="445">
        <v>7.0000000000000001E-3</v>
      </c>
      <c r="L54" s="445">
        <v>3.3E-4</v>
      </c>
      <c r="M54" s="445">
        <v>0.05</v>
      </c>
      <c r="N54" s="445">
        <v>1.1999999999999999E-3</v>
      </c>
      <c r="O54" s="445">
        <v>1.4999999999999999E-2</v>
      </c>
      <c r="P54" s="445">
        <v>0.01</v>
      </c>
      <c r="Q54" s="341">
        <v>3.168E-2</v>
      </c>
    </row>
    <row r="55" spans="2:17" ht="15" x14ac:dyDescent="0.25">
      <c r="B55" s="441" t="s">
        <v>46</v>
      </c>
      <c r="C55" s="438" t="s">
        <v>6</v>
      </c>
      <c r="D55" s="439">
        <v>0.27</v>
      </c>
      <c r="E55" s="444">
        <v>0.64</v>
      </c>
      <c r="F55" s="443">
        <v>63.8</v>
      </c>
      <c r="G55" s="444">
        <v>2.73</v>
      </c>
      <c r="H55" s="439">
        <v>42</v>
      </c>
      <c r="I55" s="439">
        <v>2.34</v>
      </c>
      <c r="J55" s="439">
        <v>4.6399999999999997</v>
      </c>
      <c r="K55" s="439">
        <v>0.223</v>
      </c>
      <c r="L55" s="439"/>
      <c r="M55" s="439">
        <v>56.5</v>
      </c>
      <c r="N55" s="439"/>
      <c r="O55" s="439">
        <v>3.5999999999999997E-2</v>
      </c>
      <c r="P55" s="439">
        <v>0.3</v>
      </c>
      <c r="Q55" s="209">
        <v>3.1319999999999994E-2</v>
      </c>
    </row>
    <row r="56" spans="2:17" ht="15" x14ac:dyDescent="0.25">
      <c r="B56" s="441" t="s">
        <v>25</v>
      </c>
      <c r="C56" s="438" t="s">
        <v>6</v>
      </c>
      <c r="D56" s="439">
        <v>0.33</v>
      </c>
      <c r="E56" s="443">
        <v>2.5</v>
      </c>
      <c r="F56" s="439">
        <v>250</v>
      </c>
      <c r="G56" s="443">
        <v>3.6</v>
      </c>
      <c r="H56" s="439">
        <v>229</v>
      </c>
      <c r="I56" s="444">
        <v>4.9000000000000004</v>
      </c>
      <c r="J56" s="439">
        <v>18.7</v>
      </c>
      <c r="K56" s="439">
        <v>0.1</v>
      </c>
      <c r="L56" s="439"/>
      <c r="M56" s="439">
        <v>15</v>
      </c>
      <c r="N56" s="439"/>
      <c r="O56" s="439">
        <v>0.2</v>
      </c>
      <c r="P56" s="439">
        <v>0.2</v>
      </c>
      <c r="Q56" s="209">
        <v>2.7E-2</v>
      </c>
    </row>
    <row r="57" spans="2:17" ht="15" x14ac:dyDescent="0.25">
      <c r="B57" s="441" t="s">
        <v>49</v>
      </c>
      <c r="C57" s="438" t="s">
        <v>6</v>
      </c>
      <c r="D57" s="439">
        <v>0.26</v>
      </c>
      <c r="E57" s="443">
        <v>2.5</v>
      </c>
      <c r="F57" s="439">
        <v>250</v>
      </c>
      <c r="G57" s="443">
        <v>3.2</v>
      </c>
      <c r="H57" s="439">
        <v>105</v>
      </c>
      <c r="I57" s="439">
        <v>3.64</v>
      </c>
      <c r="J57" s="439">
        <v>9.61</v>
      </c>
      <c r="K57" s="439">
        <v>0.15</v>
      </c>
      <c r="L57" s="439"/>
      <c r="M57" s="439">
        <v>14.8</v>
      </c>
      <c r="N57" s="439"/>
      <c r="O57" s="439">
        <v>0.11799999999999999</v>
      </c>
      <c r="P57" s="439">
        <v>0.2</v>
      </c>
      <c r="Q57" s="209">
        <v>2.8067999999999999E-2</v>
      </c>
    </row>
    <row r="58" spans="2:17" ht="15" x14ac:dyDescent="0.25">
      <c r="B58" s="441" t="s">
        <v>12</v>
      </c>
      <c r="C58" s="438" t="s">
        <v>6</v>
      </c>
      <c r="D58" s="439">
        <v>47</v>
      </c>
      <c r="E58" s="440">
        <v>8</v>
      </c>
      <c r="F58" s="439">
        <v>800</v>
      </c>
      <c r="G58" s="443">
        <v>3.3</v>
      </c>
      <c r="H58" s="439">
        <v>122</v>
      </c>
      <c r="I58" s="439">
        <v>3.88</v>
      </c>
      <c r="J58" s="439">
        <v>10.9</v>
      </c>
      <c r="K58" s="439">
        <v>2</v>
      </c>
      <c r="L58" s="439"/>
      <c r="M58" s="439">
        <v>18.399999999999999</v>
      </c>
      <c r="N58" s="439"/>
      <c r="O58" s="439">
        <v>1</v>
      </c>
      <c r="P58" s="439">
        <v>7</v>
      </c>
      <c r="Q58" s="209">
        <v>3.5999999999999999E-3</v>
      </c>
    </row>
    <row r="59" spans="2:17" ht="15" x14ac:dyDescent="0.25">
      <c r="B59" s="441" t="s">
        <v>13</v>
      </c>
      <c r="C59" s="438" t="s">
        <v>6</v>
      </c>
      <c r="D59" s="439">
        <v>50</v>
      </c>
      <c r="E59" s="440">
        <v>40</v>
      </c>
      <c r="F59" s="439">
        <v>4000</v>
      </c>
      <c r="G59" s="443">
        <v>4</v>
      </c>
      <c r="H59" s="439">
        <v>488</v>
      </c>
      <c r="I59" s="439">
        <v>5.92</v>
      </c>
      <c r="J59" s="439">
        <v>36.299999999999997</v>
      </c>
      <c r="K59" s="439">
        <v>2</v>
      </c>
      <c r="L59" s="439"/>
      <c r="M59" s="439">
        <v>18.399999999999999</v>
      </c>
      <c r="N59" s="439"/>
      <c r="O59" s="439">
        <v>1</v>
      </c>
      <c r="P59" s="439">
        <v>7</v>
      </c>
      <c r="Q59" s="209">
        <v>3.5999999999999999E-3</v>
      </c>
    </row>
    <row r="60" spans="2:17" ht="15" x14ac:dyDescent="0.25">
      <c r="B60" s="438" t="s">
        <v>14</v>
      </c>
      <c r="C60" s="438" t="s">
        <v>6</v>
      </c>
      <c r="D60" s="439">
        <v>55</v>
      </c>
      <c r="E60" s="440">
        <v>320</v>
      </c>
      <c r="F60" s="439">
        <v>32000</v>
      </c>
      <c r="G60" s="443">
        <v>4.9000000000000004</v>
      </c>
      <c r="H60" s="439">
        <v>2841</v>
      </c>
      <c r="I60" s="444">
        <v>5.9</v>
      </c>
      <c r="J60" s="439">
        <v>176</v>
      </c>
      <c r="K60" s="439">
        <v>0.1</v>
      </c>
      <c r="L60" s="439"/>
      <c r="M60" s="439">
        <v>1</v>
      </c>
      <c r="N60" s="439"/>
      <c r="O60" s="439">
        <v>0.5</v>
      </c>
      <c r="P60" s="439">
        <v>10</v>
      </c>
      <c r="Q60" s="209">
        <v>3.5999999999999999E-3</v>
      </c>
    </row>
    <row r="61" spans="2:17" ht="15" x14ac:dyDescent="0.25">
      <c r="B61" s="438" t="s">
        <v>484</v>
      </c>
      <c r="C61" s="438" t="s">
        <v>6</v>
      </c>
      <c r="D61" s="439">
        <v>34</v>
      </c>
      <c r="E61" s="442"/>
      <c r="F61" s="439"/>
      <c r="G61" s="443">
        <v>3.9</v>
      </c>
      <c r="H61" s="439">
        <v>412</v>
      </c>
      <c r="I61" s="439">
        <v>5.72</v>
      </c>
      <c r="J61" s="439">
        <v>31.2</v>
      </c>
      <c r="K61" s="439">
        <v>0.1</v>
      </c>
      <c r="L61" s="439"/>
      <c r="M61" s="439">
        <v>1</v>
      </c>
      <c r="N61" s="439"/>
      <c r="O61" s="439">
        <v>0.2</v>
      </c>
      <c r="P61" s="439"/>
      <c r="Q61" s="209">
        <v>3.5999999999999999E-3</v>
      </c>
    </row>
    <row r="62" spans="2:17" ht="15" x14ac:dyDescent="0.25">
      <c r="B62" s="438" t="s">
        <v>15</v>
      </c>
      <c r="C62" s="438" t="s">
        <v>6</v>
      </c>
      <c r="D62" s="439">
        <v>60</v>
      </c>
      <c r="E62" s="440">
        <v>2500</v>
      </c>
      <c r="F62" s="439">
        <v>250000</v>
      </c>
      <c r="G62" s="443">
        <v>5.8</v>
      </c>
      <c r="H62" s="439">
        <v>16272</v>
      </c>
      <c r="I62" s="439">
        <v>3.09</v>
      </c>
      <c r="J62" s="439">
        <v>850</v>
      </c>
      <c r="K62" s="439">
        <v>0.1</v>
      </c>
      <c r="L62" s="439"/>
      <c r="M62" s="439">
        <v>1</v>
      </c>
      <c r="N62" s="439"/>
      <c r="O62" s="439">
        <v>0.5</v>
      </c>
      <c r="P62" s="439">
        <v>50</v>
      </c>
      <c r="Q62" s="209">
        <v>3.5999999999999999E-3</v>
      </c>
    </row>
    <row r="63" spans="2:17" ht="15" x14ac:dyDescent="0.25">
      <c r="B63" s="438" t="s">
        <v>483</v>
      </c>
      <c r="C63" s="438" t="s">
        <v>6</v>
      </c>
      <c r="D63" s="439">
        <v>87</v>
      </c>
      <c r="E63" s="460">
        <v>10000000</v>
      </c>
      <c r="F63" s="460">
        <v>1000000000</v>
      </c>
      <c r="G63" s="443">
        <v>6.3</v>
      </c>
      <c r="H63" s="439">
        <v>40179</v>
      </c>
      <c r="I63" s="444">
        <v>1.57</v>
      </c>
      <c r="J63" s="439">
        <v>2144</v>
      </c>
      <c r="K63" s="439">
        <v>2</v>
      </c>
      <c r="L63" s="439"/>
      <c r="M63" s="439">
        <v>1</v>
      </c>
      <c r="N63" s="439"/>
      <c r="O63" s="439">
        <v>0.1</v>
      </c>
      <c r="P63" s="439">
        <v>100</v>
      </c>
      <c r="Q63" s="209">
        <v>3.5999999999999999E-3</v>
      </c>
    </row>
    <row r="64" spans="2:17" ht="15" x14ac:dyDescent="0.25">
      <c r="B64" s="438" t="s">
        <v>35</v>
      </c>
      <c r="C64" s="438" t="s">
        <v>6</v>
      </c>
      <c r="D64" s="439">
        <v>2.1999999999999999E-2</v>
      </c>
      <c r="E64" s="444">
        <v>0.06</v>
      </c>
      <c r="F64" s="439">
        <v>6</v>
      </c>
      <c r="G64" s="444">
        <v>1.23</v>
      </c>
      <c r="H64" s="439">
        <v>2</v>
      </c>
      <c r="I64" s="439">
        <v>0.66</v>
      </c>
      <c r="J64" s="439">
        <v>1.0900000000000001</v>
      </c>
      <c r="K64" s="439">
        <v>7.1</v>
      </c>
      <c r="L64" s="439"/>
      <c r="M64" s="439">
        <v>53.6</v>
      </c>
      <c r="N64" s="439"/>
      <c r="O64" s="439">
        <v>2E-3</v>
      </c>
      <c r="P64" s="439">
        <v>0.16</v>
      </c>
      <c r="Q64" s="209">
        <v>3.5999999999999999E-3</v>
      </c>
    </row>
    <row r="65" spans="2:17" ht="15" x14ac:dyDescent="0.25">
      <c r="B65" s="438" t="s">
        <v>44</v>
      </c>
      <c r="C65" s="438" t="s">
        <v>6</v>
      </c>
      <c r="D65" s="439">
        <v>0.19</v>
      </c>
      <c r="E65" s="440">
        <v>13.000000000000012</v>
      </c>
      <c r="F65" s="439">
        <v>1300.0000000000011</v>
      </c>
      <c r="G65" s="442">
        <v>4.3849999999999998</v>
      </c>
      <c r="H65" s="439">
        <v>1065</v>
      </c>
      <c r="I65" s="439">
        <v>6.39</v>
      </c>
      <c r="J65" s="439">
        <v>72.7</v>
      </c>
      <c r="K65" s="460">
        <v>9.9999999999999995E-8</v>
      </c>
      <c r="L65" s="439"/>
      <c r="M65" s="439">
        <v>0.08</v>
      </c>
      <c r="N65" s="439"/>
      <c r="O65" s="439">
        <v>6.5000000000000002E-2</v>
      </c>
      <c r="P65" s="439">
        <v>1E-3</v>
      </c>
      <c r="Q65" s="209">
        <v>3.5999999999999999E-3</v>
      </c>
    </row>
    <row r="66" spans="2:17" ht="15" x14ac:dyDescent="0.25">
      <c r="B66" s="438" t="s">
        <v>500</v>
      </c>
      <c r="C66" s="438" t="s">
        <v>6</v>
      </c>
      <c r="D66" s="439">
        <v>1.1999999999999999E-6</v>
      </c>
      <c r="E66" s="440">
        <v>5659</v>
      </c>
      <c r="F66" s="439">
        <v>565860</v>
      </c>
      <c r="G66" s="443">
        <v>6.5</v>
      </c>
      <c r="H66" s="439">
        <v>35000</v>
      </c>
      <c r="I66" s="439">
        <v>1.1399999999999999</v>
      </c>
      <c r="J66" s="439">
        <v>3056</v>
      </c>
      <c r="K66" s="439">
        <v>1.3999999999999998E-7</v>
      </c>
      <c r="L66" s="439"/>
      <c r="M66" s="439"/>
      <c r="N66" s="439"/>
      <c r="O66" s="439">
        <v>6.7000000000000004E-2</v>
      </c>
      <c r="P66" s="439">
        <v>0.08</v>
      </c>
      <c r="Q66" s="209">
        <v>3.5999999999999999E-3</v>
      </c>
    </row>
    <row r="67" spans="2:17" ht="15" x14ac:dyDescent="0.25">
      <c r="B67" s="438" t="s">
        <v>501</v>
      </c>
      <c r="C67" s="438" t="s">
        <v>6</v>
      </c>
      <c r="D67" s="439">
        <v>1.1999999999999999E-6</v>
      </c>
      <c r="E67" s="440">
        <v>5659</v>
      </c>
      <c r="F67" s="439">
        <v>565860</v>
      </c>
      <c r="G67" s="443">
        <v>6.5</v>
      </c>
      <c r="H67" s="439">
        <v>35000</v>
      </c>
      <c r="I67" s="439">
        <v>1.1399999999999999</v>
      </c>
      <c r="J67" s="439">
        <v>3056</v>
      </c>
      <c r="K67" s="439">
        <v>1.3999999999999998E-7</v>
      </c>
      <c r="L67" s="439"/>
      <c r="M67" s="439"/>
      <c r="N67" s="439"/>
      <c r="O67" s="439">
        <v>6.7000000000000004E-2</v>
      </c>
      <c r="P67" s="439">
        <v>0.08</v>
      </c>
      <c r="Q67" s="209">
        <v>3.5999999999999999E-3</v>
      </c>
    </row>
    <row r="68" spans="2:17" ht="15" x14ac:dyDescent="0.25">
      <c r="B68" s="438" t="s">
        <v>502</v>
      </c>
      <c r="C68" s="438" t="s">
        <v>6</v>
      </c>
      <c r="D68" s="461">
        <v>4.8699999999999995E-7</v>
      </c>
      <c r="E68" s="461">
        <v>5250000000</v>
      </c>
      <c r="F68" s="461">
        <v>525000000000</v>
      </c>
      <c r="G68" s="443">
        <v>9.9</v>
      </c>
      <c r="H68" s="439">
        <v>637</v>
      </c>
      <c r="I68" s="460">
        <v>3.3000000000000003E-5</v>
      </c>
      <c r="J68" s="461">
        <v>1270000</v>
      </c>
      <c r="K68" s="439">
        <v>20</v>
      </c>
      <c r="L68" s="439"/>
      <c r="M68" s="439">
        <v>70</v>
      </c>
      <c r="N68" s="439"/>
      <c r="O68" s="439">
        <v>6.7000000000000004E-2</v>
      </c>
      <c r="P68" s="439">
        <v>2E-3</v>
      </c>
      <c r="Q68" s="209">
        <v>3.5999999999999999E-3</v>
      </c>
    </row>
    <row r="69" spans="2:17" ht="15" x14ac:dyDescent="0.25">
      <c r="B69" s="438" t="s">
        <v>503</v>
      </c>
      <c r="C69" s="438" t="s">
        <v>6</v>
      </c>
      <c r="D69" s="439">
        <v>1.17E-4</v>
      </c>
      <c r="E69" s="440">
        <v>457</v>
      </c>
      <c r="F69" s="439">
        <v>45709</v>
      </c>
      <c r="G69" s="444">
        <v>5.62</v>
      </c>
      <c r="H69" s="439">
        <v>18100</v>
      </c>
      <c r="I69" s="439">
        <v>3.64</v>
      </c>
      <c r="J69" s="439">
        <v>643</v>
      </c>
      <c r="K69" s="439">
        <v>0.1</v>
      </c>
      <c r="L69" s="439"/>
      <c r="M69" s="439">
        <v>0.71899999999999997</v>
      </c>
      <c r="N69" s="439"/>
      <c r="O69" s="439">
        <v>1E-4</v>
      </c>
      <c r="P69" s="439">
        <v>0.04</v>
      </c>
      <c r="Q69" s="209">
        <v>3.5999999999999999E-3</v>
      </c>
    </row>
    <row r="70" spans="2:17" ht="15" x14ac:dyDescent="0.25">
      <c r="B70" s="438" t="s">
        <v>504</v>
      </c>
      <c r="C70" s="438" t="s">
        <v>6</v>
      </c>
      <c r="D70" s="460">
        <v>9.3999999999999995E-12</v>
      </c>
      <c r="E70" s="440">
        <v>497</v>
      </c>
      <c r="F70" s="439">
        <v>49726</v>
      </c>
      <c r="G70" s="443">
        <v>5.9</v>
      </c>
      <c r="H70" s="439">
        <v>1234</v>
      </c>
      <c r="I70" s="439">
        <v>2.69</v>
      </c>
      <c r="J70" s="439">
        <v>1055</v>
      </c>
      <c r="K70" s="439">
        <v>1</v>
      </c>
      <c r="L70" s="439"/>
      <c r="M70" s="439">
        <v>4.3</v>
      </c>
      <c r="N70" s="439"/>
      <c r="O70" s="439">
        <v>7.3000000000000001E-3</v>
      </c>
      <c r="P70" s="439">
        <v>1E-3</v>
      </c>
      <c r="Q70" s="209">
        <v>3.5999999999999999E-3</v>
      </c>
    </row>
    <row r="71" spans="2:17" s="56" customFormat="1" ht="15" x14ac:dyDescent="0.25">
      <c r="B71" s="438" t="s">
        <v>505</v>
      </c>
      <c r="C71" s="438" t="s">
        <v>6</v>
      </c>
      <c r="D71" s="460">
        <v>1.2999999999999999E-10</v>
      </c>
      <c r="E71" s="444">
        <v>7.15</v>
      </c>
      <c r="F71" s="439">
        <v>715</v>
      </c>
      <c r="G71" s="443">
        <v>3.4</v>
      </c>
      <c r="H71" s="439">
        <v>67</v>
      </c>
      <c r="I71" s="439">
        <v>4.2699999999999996</v>
      </c>
      <c r="J71" s="439">
        <v>13.4</v>
      </c>
      <c r="K71" s="439">
        <v>1</v>
      </c>
      <c r="L71" s="439"/>
      <c r="M71" s="439">
        <v>1</v>
      </c>
      <c r="N71" s="439"/>
      <c r="O71" s="439">
        <v>9.2999999999999999E-2</v>
      </c>
      <c r="P71" s="439">
        <v>0.01</v>
      </c>
      <c r="Q71" s="209">
        <v>3.5999999999999999E-3</v>
      </c>
    </row>
    <row r="72" spans="2:17" ht="15" x14ac:dyDescent="0.25">
      <c r="B72" s="438" t="s">
        <v>506</v>
      </c>
      <c r="C72" s="438" t="s">
        <v>6</v>
      </c>
      <c r="D72" s="439">
        <v>8.6999999999999999E-10</v>
      </c>
      <c r="E72" s="440">
        <v>10</v>
      </c>
      <c r="F72" s="439">
        <v>1000</v>
      </c>
      <c r="G72" s="444"/>
      <c r="H72" s="439">
        <v>2796</v>
      </c>
      <c r="I72" s="439">
        <v>0.17</v>
      </c>
      <c r="J72" s="439">
        <v>0.01</v>
      </c>
      <c r="K72" s="439">
        <v>1.86E-6</v>
      </c>
      <c r="L72" s="439"/>
      <c r="M72" s="439"/>
      <c r="N72" s="439"/>
      <c r="O72" s="439"/>
      <c r="P72" s="439">
        <v>3.0000000000000001E-3</v>
      </c>
      <c r="Q72" s="209">
        <v>3.5999999999999999E-3</v>
      </c>
    </row>
    <row r="73" spans="2:17" ht="15" x14ac:dyDescent="0.25">
      <c r="B73" s="438" t="s">
        <v>507</v>
      </c>
      <c r="C73" s="438" t="s">
        <v>6</v>
      </c>
      <c r="D73" s="439">
        <v>4.0000000000000001E-3</v>
      </c>
      <c r="E73" s="443">
        <v>53.6</v>
      </c>
      <c r="F73" s="439">
        <v>5360</v>
      </c>
      <c r="G73" s="444">
        <v>4.4800000000000004</v>
      </c>
      <c r="H73" s="439">
        <v>1280</v>
      </c>
      <c r="I73" s="444">
        <v>6.4</v>
      </c>
      <c r="J73" s="439">
        <v>85.9</v>
      </c>
      <c r="K73" s="439">
        <v>0.05</v>
      </c>
      <c r="L73" s="439"/>
      <c r="M73" s="439">
        <v>0.4</v>
      </c>
      <c r="N73" s="439"/>
      <c r="O73" s="439">
        <v>1E-3</v>
      </c>
      <c r="P73" s="439">
        <v>5.0000000000000001E-3</v>
      </c>
      <c r="Q73" s="209">
        <v>3.5999999999999999E-3</v>
      </c>
    </row>
    <row r="74" spans="2:17" ht="15" x14ac:dyDescent="0.25">
      <c r="B74" s="438" t="s">
        <v>508</v>
      </c>
      <c r="C74" s="438" t="s">
        <v>6</v>
      </c>
      <c r="D74" s="439">
        <v>4.0000000000000001E-3</v>
      </c>
      <c r="E74" s="443">
        <v>53.6</v>
      </c>
      <c r="F74" s="439">
        <v>5360</v>
      </c>
      <c r="G74" s="444">
        <v>4.4800000000000004</v>
      </c>
      <c r="H74" s="439">
        <v>1280</v>
      </c>
      <c r="I74" s="444">
        <v>6.4</v>
      </c>
      <c r="J74" s="439">
        <v>85.9</v>
      </c>
      <c r="K74" s="439">
        <v>0.05</v>
      </c>
      <c r="L74" s="439"/>
      <c r="M74" s="439">
        <v>0.4</v>
      </c>
      <c r="N74" s="439"/>
      <c r="O74" s="439">
        <v>1E-3</v>
      </c>
      <c r="P74" s="439">
        <v>0.1</v>
      </c>
      <c r="Q74" s="209">
        <v>3.5999999999999999E-3</v>
      </c>
    </row>
    <row r="75" spans="2:17" ht="15" x14ac:dyDescent="0.25">
      <c r="B75" s="438" t="s">
        <v>509</v>
      </c>
      <c r="C75" s="438" t="s">
        <v>6</v>
      </c>
      <c r="D75" s="439">
        <v>7.9000000000000001E-2</v>
      </c>
      <c r="E75" s="443">
        <v>27.400000000000002</v>
      </c>
      <c r="F75" s="439">
        <v>2740</v>
      </c>
      <c r="G75" s="444">
        <v>4.12</v>
      </c>
      <c r="H75" s="439">
        <v>634</v>
      </c>
      <c r="I75" s="439">
        <v>6.15</v>
      </c>
      <c r="J75" s="439">
        <v>45.7</v>
      </c>
      <c r="K75" s="439">
        <v>6.7000000000000004E-8</v>
      </c>
      <c r="L75" s="439"/>
      <c r="M75" s="439">
        <v>0.6</v>
      </c>
      <c r="N75" s="439"/>
      <c r="O75" s="439">
        <v>8.0000000000000004E-4</v>
      </c>
      <c r="P75" s="439">
        <v>6.0000000000000001E-3</v>
      </c>
      <c r="Q75" s="209">
        <v>3.5999999999999999E-3</v>
      </c>
    </row>
    <row r="76" spans="2:17" ht="15" x14ac:dyDescent="0.25">
      <c r="B76" s="438" t="s">
        <v>510</v>
      </c>
      <c r="C76" s="438" t="s">
        <v>6</v>
      </c>
      <c r="D76" s="439">
        <v>7.9000000000000001E-2</v>
      </c>
      <c r="E76" s="443">
        <v>27.400000000000002</v>
      </c>
      <c r="F76" s="439">
        <v>2740</v>
      </c>
      <c r="G76" s="444">
        <v>4.12</v>
      </c>
      <c r="H76" s="439">
        <v>634</v>
      </c>
      <c r="I76" s="439">
        <v>6.15</v>
      </c>
      <c r="J76" s="439">
        <v>45.7</v>
      </c>
      <c r="K76" s="439">
        <v>6.7000000000000004E-8</v>
      </c>
      <c r="L76" s="439"/>
      <c r="M76" s="439">
        <v>0.6</v>
      </c>
      <c r="N76" s="439"/>
      <c r="O76" s="439">
        <v>8.0000000000000004E-4</v>
      </c>
      <c r="P76" s="439">
        <v>0.04</v>
      </c>
      <c r="Q76" s="209">
        <v>3.5999999999999999E-3</v>
      </c>
    </row>
    <row r="77" spans="2:17" s="340" customFormat="1" ht="15" x14ac:dyDescent="0.25">
      <c r="B77" s="445" t="s">
        <v>511</v>
      </c>
      <c r="C77" s="445" t="s">
        <v>6</v>
      </c>
      <c r="D77" s="445">
        <v>1.7E-6</v>
      </c>
      <c r="E77" s="448">
        <v>10.8</v>
      </c>
      <c r="F77" s="445">
        <v>1084</v>
      </c>
      <c r="G77" s="448">
        <v>4.4000000000000004</v>
      </c>
      <c r="H77" s="445">
        <v>6000</v>
      </c>
      <c r="I77" s="445">
        <v>6.4</v>
      </c>
      <c r="J77" s="445">
        <v>74.599999999999994</v>
      </c>
      <c r="K77" s="445">
        <v>2.5000000000000001E-4</v>
      </c>
      <c r="L77" s="445">
        <v>2.5000000000000001E-4</v>
      </c>
      <c r="M77" s="445"/>
      <c r="N77" s="445"/>
      <c r="O77" s="445">
        <v>0.151</v>
      </c>
      <c r="P77" s="445">
        <v>1E-3</v>
      </c>
      <c r="Q77" s="341">
        <v>3.5999999999999999E-3</v>
      </c>
    </row>
    <row r="78" spans="2:17" s="340" customFormat="1" ht="15" x14ac:dyDescent="0.25">
      <c r="B78" s="445" t="s">
        <v>512</v>
      </c>
      <c r="C78" s="445" t="s">
        <v>6</v>
      </c>
      <c r="D78" s="445">
        <v>6.3E-7</v>
      </c>
      <c r="E78" s="446">
        <v>19</v>
      </c>
      <c r="F78" s="445">
        <v>1900</v>
      </c>
      <c r="G78" s="447">
        <v>3.43</v>
      </c>
      <c r="H78" s="445">
        <v>1100</v>
      </c>
      <c r="I78" s="445">
        <v>4.37</v>
      </c>
      <c r="J78" s="445">
        <v>14</v>
      </c>
      <c r="K78" s="445">
        <v>2.5000000000000001E-4</v>
      </c>
      <c r="L78" s="445">
        <v>2.5000000000000001E-4</v>
      </c>
      <c r="M78" s="445"/>
      <c r="N78" s="445"/>
      <c r="O78" s="445"/>
      <c r="P78" s="445">
        <v>1E-3</v>
      </c>
      <c r="Q78" s="341">
        <v>3.5999999999999999E-3</v>
      </c>
    </row>
    <row r="79" spans="2:17" s="340" customFormat="1" ht="15" x14ac:dyDescent="0.25">
      <c r="B79" s="445" t="s">
        <v>513</v>
      </c>
      <c r="C79" s="445" t="s">
        <v>6</v>
      </c>
      <c r="D79" s="458">
        <v>4.3999999999999999E-5</v>
      </c>
      <c r="E79" s="446">
        <v>1650</v>
      </c>
      <c r="F79" s="445">
        <v>165000</v>
      </c>
      <c r="G79" s="448">
        <v>7.5</v>
      </c>
      <c r="H79" s="445">
        <v>840</v>
      </c>
      <c r="I79" s="445">
        <v>0.14000000000000001</v>
      </c>
      <c r="J79" s="445">
        <v>17990</v>
      </c>
      <c r="K79" s="445">
        <v>4.8000000000000001E-2</v>
      </c>
      <c r="L79" s="445">
        <v>4.0000000000000001E-3</v>
      </c>
      <c r="M79" s="445"/>
      <c r="N79" s="445"/>
      <c r="O79" s="445">
        <v>6.4000000000000005E-4</v>
      </c>
      <c r="P79" s="445">
        <v>2.8</v>
      </c>
      <c r="Q79" s="341">
        <v>3.5999999999999999E-3</v>
      </c>
    </row>
    <row r="80" spans="2:17" ht="15" x14ac:dyDescent="0.25">
      <c r="B80" s="438" t="s">
        <v>514</v>
      </c>
      <c r="C80" s="438" t="s">
        <v>6</v>
      </c>
      <c r="D80" s="439"/>
      <c r="E80" s="440">
        <v>76168</v>
      </c>
      <c r="F80" s="439">
        <v>7616755</v>
      </c>
      <c r="G80" s="440">
        <v>7</v>
      </c>
      <c r="H80" s="439">
        <v>1087</v>
      </c>
      <c r="I80" s="439">
        <v>0.44</v>
      </c>
      <c r="J80" s="439">
        <v>7414</v>
      </c>
      <c r="K80" s="439">
        <v>4.0000000000000001E-3</v>
      </c>
      <c r="L80" s="439"/>
      <c r="M80" s="439">
        <v>2</v>
      </c>
      <c r="N80" s="439"/>
      <c r="O80" s="439">
        <v>7.0000000000000001E-3</v>
      </c>
      <c r="P80" s="439">
        <v>0.6</v>
      </c>
      <c r="Q80" s="209">
        <v>3.5999999999999999E-3</v>
      </c>
    </row>
    <row r="81" spans="2:17" ht="15" x14ac:dyDescent="0.25">
      <c r="B81" s="438" t="s">
        <v>515</v>
      </c>
      <c r="C81" s="438" t="s">
        <v>6</v>
      </c>
      <c r="D81" s="439"/>
      <c r="E81" s="440">
        <v>1995</v>
      </c>
      <c r="F81" s="439">
        <v>199526</v>
      </c>
      <c r="G81" s="440">
        <v>6</v>
      </c>
      <c r="H81" s="439">
        <v>1600</v>
      </c>
      <c r="I81" s="439">
        <v>2.38</v>
      </c>
      <c r="J81" s="439">
        <v>1260</v>
      </c>
      <c r="K81" s="439">
        <v>0.1</v>
      </c>
      <c r="L81" s="439"/>
      <c r="M81" s="439">
        <v>8.6999999999999993</v>
      </c>
      <c r="N81" s="439"/>
      <c r="O81" s="439">
        <v>1E-4</v>
      </c>
      <c r="P81" s="439">
        <v>1</v>
      </c>
      <c r="Q81" s="209">
        <v>3.5999999999999999E-3</v>
      </c>
    </row>
    <row r="82" spans="2:17" ht="15" x14ac:dyDescent="0.25">
      <c r="B82" s="438" t="s">
        <v>516</v>
      </c>
      <c r="C82" s="438" t="s">
        <v>6</v>
      </c>
      <c r="D82" s="439"/>
      <c r="E82" s="442"/>
      <c r="F82" s="439"/>
      <c r="G82" s="439"/>
      <c r="H82" s="439"/>
      <c r="I82" s="439"/>
      <c r="J82" s="439"/>
      <c r="K82" s="439">
        <v>0.08</v>
      </c>
      <c r="L82" s="439"/>
      <c r="M82" s="439"/>
      <c r="N82" s="439"/>
      <c r="O82" s="439"/>
      <c r="P82" s="439">
        <v>6.9999999999999994E-5</v>
      </c>
      <c r="Q82" s="209">
        <v>3.5999999999999999E-3</v>
      </c>
    </row>
    <row r="83" spans="2:17" ht="15" x14ac:dyDescent="0.25">
      <c r="B83" s="449" t="s">
        <v>517</v>
      </c>
      <c r="C83" s="438" t="s">
        <v>6</v>
      </c>
      <c r="D83" s="450">
        <v>1.1000000000000001E-6</v>
      </c>
      <c r="E83" s="440">
        <v>204</v>
      </c>
      <c r="F83" s="456">
        <v>20417</v>
      </c>
      <c r="G83" s="451">
        <v>5.93</v>
      </c>
      <c r="H83" s="450">
        <v>21903</v>
      </c>
      <c r="I83" s="451">
        <v>2.6</v>
      </c>
      <c r="J83" s="450">
        <v>1113</v>
      </c>
      <c r="K83" s="450">
        <v>0.05</v>
      </c>
      <c r="L83" s="450"/>
      <c r="M83" s="450">
        <v>0.08</v>
      </c>
      <c r="N83" s="450"/>
      <c r="O83" s="450"/>
      <c r="P83" s="450"/>
      <c r="Q83" s="209">
        <v>3.5999999999999999E-3</v>
      </c>
    </row>
    <row r="84" spans="2:17" ht="15" x14ac:dyDescent="0.25">
      <c r="B84" s="449" t="s">
        <v>522</v>
      </c>
      <c r="C84" s="438" t="s">
        <v>6</v>
      </c>
      <c r="D84" s="450">
        <v>2.9999999999999997E-4</v>
      </c>
      <c r="E84" s="440">
        <v>45000</v>
      </c>
      <c r="F84" s="450">
        <v>4500000</v>
      </c>
      <c r="G84" s="455">
        <v>6.8</v>
      </c>
      <c r="H84" s="450">
        <v>41540</v>
      </c>
      <c r="I84" s="450">
        <v>0.66</v>
      </c>
      <c r="J84" s="450">
        <v>5201</v>
      </c>
      <c r="K84" s="450">
        <v>2.0000000000000001E-9</v>
      </c>
      <c r="L84" s="450"/>
      <c r="M84" s="450"/>
      <c r="N84" s="450"/>
      <c r="O84" s="450">
        <v>0.2</v>
      </c>
      <c r="P84" s="450">
        <v>1.0000000000000001E-5</v>
      </c>
      <c r="Q84" s="209">
        <v>3.5999999999999999E-3</v>
      </c>
    </row>
    <row r="85" spans="2:17" ht="15" x14ac:dyDescent="0.25">
      <c r="B85" s="330"/>
      <c r="C85" s="332"/>
      <c r="D85" s="330"/>
      <c r="E85" s="336"/>
      <c r="F85" s="330"/>
      <c r="G85" s="331"/>
      <c r="H85" s="330"/>
      <c r="I85" s="330"/>
      <c r="J85" s="330"/>
      <c r="K85" s="330"/>
      <c r="L85" s="330"/>
      <c r="M85" s="330"/>
      <c r="N85" s="330"/>
      <c r="O85" s="330"/>
      <c r="P85" s="330"/>
      <c r="Q85" s="462"/>
    </row>
    <row r="86" spans="2:17" ht="15" x14ac:dyDescent="0.25">
      <c r="B86" s="329"/>
      <c r="C86" s="332"/>
      <c r="D86" s="330"/>
      <c r="E86" s="336"/>
      <c r="F86" s="330"/>
      <c r="G86" s="331"/>
      <c r="H86" s="330"/>
      <c r="I86" s="330"/>
      <c r="J86" s="330"/>
      <c r="K86" s="330"/>
      <c r="L86" s="330"/>
      <c r="M86" s="330"/>
      <c r="N86" s="330"/>
      <c r="O86" s="330"/>
      <c r="P86" s="330"/>
      <c r="Q86" s="462"/>
    </row>
    <row r="87" spans="2:17" ht="15" x14ac:dyDescent="0.25">
      <c r="B87" s="329"/>
      <c r="C87" s="332"/>
      <c r="D87" s="330"/>
      <c r="E87" s="336"/>
      <c r="F87" s="330"/>
      <c r="G87" s="331"/>
      <c r="H87" s="330"/>
      <c r="I87" s="330"/>
      <c r="J87" s="330"/>
      <c r="K87" s="330"/>
      <c r="L87" s="330"/>
      <c r="M87" s="330"/>
      <c r="N87" s="330"/>
      <c r="O87" s="330"/>
      <c r="P87" s="330"/>
      <c r="Q87" s="462"/>
    </row>
    <row r="88" spans="2:17" ht="15" x14ac:dyDescent="0.25">
      <c r="B88" s="329"/>
      <c r="C88" s="332"/>
      <c r="D88" s="330"/>
      <c r="E88" s="336"/>
      <c r="F88" s="330"/>
      <c r="G88" s="331"/>
      <c r="H88" s="330"/>
      <c r="I88" s="330"/>
      <c r="J88" s="330"/>
      <c r="K88" s="330"/>
      <c r="L88" s="330"/>
      <c r="M88" s="330"/>
      <c r="N88" s="330"/>
      <c r="O88" s="330"/>
      <c r="P88" s="330"/>
      <c r="Q88" s="462"/>
    </row>
    <row r="89" spans="2:17" ht="15" x14ac:dyDescent="0.25">
      <c r="B89" s="329"/>
      <c r="C89" s="332"/>
      <c r="D89" s="330"/>
      <c r="E89" s="336"/>
      <c r="F89" s="330"/>
      <c r="G89" s="331"/>
      <c r="H89" s="330"/>
      <c r="I89" s="330"/>
      <c r="J89" s="330"/>
      <c r="K89" s="330"/>
      <c r="L89" s="330"/>
      <c r="M89" s="330"/>
      <c r="N89" s="330"/>
      <c r="O89" s="330"/>
      <c r="P89" s="330"/>
      <c r="Q89" s="462"/>
    </row>
  </sheetData>
  <sheetProtection sheet="1" objects="1" scenarios="1" selectLockedCells="1"/>
  <autoFilter ref="A1:A71" xr:uid="{00000000-0009-0000-0000-00000D000000}"/>
  <phoneticPr fontId="0" type="noConversion"/>
  <conditionalFormatting sqref="B66:B71 B33:B35 B28 B20:B21 B73:B84">
    <cfRule type="cellIs" dxfId="2" priority="13" stopIfTrue="1" operator="equal">
      <formula>""</formula>
    </cfRule>
  </conditionalFormatting>
  <conditionalFormatting sqref="B85:B89">
    <cfRule type="cellIs" dxfId="1" priority="2" stopIfTrue="1" operator="equal">
      <formula>""</formula>
    </cfRule>
  </conditionalFormatting>
  <conditionalFormatting sqref="B72">
    <cfRule type="cellIs" dxfId="0" priority="1" stopIfTrue="1" operator="equal">
      <formula>""</formula>
    </cfRule>
  </conditionalFormatting>
  <pageMargins left="0.78740157480314965" right="0.78740157480314965" top="0.98425196850393704" bottom="0.98425196850393704" header="0.51181102362204722" footer="0.51181102362204722"/>
  <pageSetup paperSize="9" scale="97" fitToWidth="2" fitToHeight="0" pageOrder="overThenDown" orientation="landscape" horizontalDpi="300" verticalDpi="300" r:id="rId1"/>
  <headerFooter alignWithMargins="0">
    <oddHeader>&amp;CBeregningsverktøy SFT veiledning 99:01 vers.1.0 - Fil: &amp;F - Ark:&amp;A</oddHeader>
    <oddFooter>&amp;L&amp;D&amp;RSide &amp;P av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F41"/>
  <sheetViews>
    <sheetView workbookViewId="0">
      <selection activeCell="F8" sqref="F8"/>
    </sheetView>
  </sheetViews>
  <sheetFormatPr defaultColWidth="9.140625" defaultRowHeight="15" x14ac:dyDescent="0.25"/>
  <cols>
    <col min="1" max="1" width="11.28515625" style="156" customWidth="1"/>
    <col min="2" max="2" width="100.42578125" style="156" customWidth="1"/>
    <col min="3" max="3" width="7.140625" style="156" customWidth="1"/>
    <col min="4" max="4" width="7.5703125" style="156" customWidth="1"/>
    <col min="5" max="5" width="27.85546875" style="156" customWidth="1"/>
    <col min="6" max="6" width="36.42578125" style="156" customWidth="1"/>
    <col min="7" max="16384" width="9.140625" style="156"/>
  </cols>
  <sheetData>
    <row r="1" spans="1:6" s="152" customFormat="1" ht="21" x14ac:dyDescent="0.35">
      <c r="A1" s="152" t="str">
        <f>Brukerveiledning!A1</f>
        <v>Beregningsmodell Humanrisiko</v>
      </c>
    </row>
    <row r="2" spans="1:6" s="152" customFormat="1" ht="21" x14ac:dyDescent="0.35">
      <c r="A2" s="153" t="str">
        <f>Brukerveiledning!A2</f>
        <v>Miljødirektoratet M-XXX Ι 2020</v>
      </c>
    </row>
    <row r="3" spans="1:6" s="236" customFormat="1" x14ac:dyDescent="0.25">
      <c r="A3" s="154" t="str">
        <f>Brukerveiledning!A3</f>
        <v>Versjon</v>
      </c>
      <c r="B3" s="235">
        <v>0</v>
      </c>
    </row>
    <row r="4" spans="1:6" s="236" customFormat="1" x14ac:dyDescent="0.25">
      <c r="A4" s="154" t="str">
        <f>Brukerveiledning!A4</f>
        <v>Dato</v>
      </c>
      <c r="B4" s="237">
        <f>Revisjonsprotokoll!B4</f>
        <v>43921</v>
      </c>
    </row>
    <row r="5" spans="1:6" s="240" customFormat="1" ht="18.75" x14ac:dyDescent="0.3">
      <c r="A5" s="238" t="s">
        <v>782</v>
      </c>
      <c r="B5" s="239"/>
    </row>
    <row r="6" spans="1:6" ht="15.75" thickBot="1" x14ac:dyDescent="0.3"/>
    <row r="7" spans="1:6" ht="15.75" thickBot="1" x14ac:dyDescent="0.3">
      <c r="B7" s="298" t="s">
        <v>549</v>
      </c>
      <c r="C7" s="299" t="s">
        <v>550</v>
      </c>
      <c r="D7" s="299" t="s">
        <v>551</v>
      </c>
      <c r="E7" s="299" t="s">
        <v>552</v>
      </c>
      <c r="F7" s="299" t="s">
        <v>553</v>
      </c>
    </row>
    <row r="8" spans="1:6" ht="31.5" thickTop="1" thickBot="1" x14ac:dyDescent="0.3">
      <c r="B8" s="300" t="s">
        <v>554</v>
      </c>
      <c r="C8" s="470"/>
      <c r="D8" s="471"/>
      <c r="E8" s="472"/>
      <c r="F8" s="472"/>
    </row>
    <row r="9" spans="1:6" ht="15.75" thickBot="1" x14ac:dyDescent="0.3">
      <c r="B9" s="300" t="s">
        <v>555</v>
      </c>
      <c r="C9" s="471"/>
      <c r="D9" s="471"/>
      <c r="E9" s="472"/>
      <c r="F9" s="472"/>
    </row>
    <row r="10" spans="1:6" ht="15.75" thickBot="1" x14ac:dyDescent="0.3">
      <c r="B10" s="300" t="s">
        <v>556</v>
      </c>
      <c r="C10" s="471"/>
      <c r="D10" s="471"/>
      <c r="E10" s="472"/>
      <c r="F10" s="472"/>
    </row>
    <row r="11" spans="1:6" ht="15.75" thickBot="1" x14ac:dyDescent="0.3">
      <c r="B11" s="300" t="s">
        <v>557</v>
      </c>
      <c r="C11" s="471"/>
      <c r="D11" s="471"/>
      <c r="E11" s="472"/>
      <c r="F11" s="472"/>
    </row>
    <row r="12" spans="1:6" ht="15.75" thickBot="1" x14ac:dyDescent="0.3">
      <c r="B12" s="300" t="s">
        <v>558</v>
      </c>
      <c r="C12" s="470"/>
      <c r="D12" s="471"/>
      <c r="E12" s="472"/>
      <c r="F12" s="472"/>
    </row>
    <row r="13" spans="1:6" ht="15.75" thickBot="1" x14ac:dyDescent="0.3">
      <c r="B13" s="300" t="s">
        <v>559</v>
      </c>
      <c r="C13" s="471"/>
      <c r="D13" s="471"/>
      <c r="E13" s="472"/>
      <c r="F13" s="472"/>
    </row>
    <row r="14" spans="1:6" ht="15.75" thickBot="1" x14ac:dyDescent="0.3">
      <c r="B14" s="300" t="s">
        <v>560</v>
      </c>
      <c r="C14" s="471"/>
      <c r="D14" s="471"/>
      <c r="E14" s="472"/>
      <c r="F14" s="472"/>
    </row>
    <row r="15" spans="1:6" ht="18" customHeight="1" thickBot="1" x14ac:dyDescent="0.3">
      <c r="B15" s="300" t="s">
        <v>561</v>
      </c>
      <c r="C15" s="471"/>
      <c r="D15" s="471"/>
      <c r="E15" s="472"/>
      <c r="F15" s="472"/>
    </row>
    <row r="16" spans="1:6" ht="15.75" thickBot="1" x14ac:dyDescent="0.3">
      <c r="B16" s="300" t="s">
        <v>562</v>
      </c>
      <c r="C16" s="471"/>
      <c r="D16" s="471"/>
      <c r="E16" s="472"/>
      <c r="F16" s="472"/>
    </row>
    <row r="17" spans="2:6" ht="15.75" thickBot="1" x14ac:dyDescent="0.3">
      <c r="B17" s="301" t="s">
        <v>563</v>
      </c>
      <c r="C17" s="473"/>
      <c r="D17" s="473"/>
      <c r="E17" s="472"/>
      <c r="F17" s="474"/>
    </row>
    <row r="18" spans="2:6" ht="16.5" thickTop="1" thickBot="1" x14ac:dyDescent="0.3">
      <c r="B18" s="303" t="s">
        <v>564</v>
      </c>
      <c r="C18" s="302" t="s">
        <v>550</v>
      </c>
      <c r="D18" s="302" t="s">
        <v>551</v>
      </c>
      <c r="E18" s="302" t="s">
        <v>552</v>
      </c>
      <c r="F18" s="302" t="s">
        <v>553</v>
      </c>
    </row>
    <row r="19" spans="2:6" ht="16.5" thickTop="1" thickBot="1" x14ac:dyDescent="0.3">
      <c r="B19" s="300" t="s">
        <v>565</v>
      </c>
      <c r="C19" s="470"/>
      <c r="D19" s="471"/>
      <c r="E19" s="472"/>
      <c r="F19" s="472"/>
    </row>
    <row r="20" spans="2:6" ht="15.75" thickBot="1" x14ac:dyDescent="0.3">
      <c r="B20" s="300" t="s">
        <v>566</v>
      </c>
      <c r="C20" s="470"/>
      <c r="D20" s="471"/>
      <c r="E20" s="472"/>
      <c r="F20" s="472"/>
    </row>
    <row r="21" spans="2:6" ht="15.75" thickBot="1" x14ac:dyDescent="0.3">
      <c r="B21" s="300" t="s">
        <v>567</v>
      </c>
      <c r="C21" s="470"/>
      <c r="D21" s="471"/>
      <c r="E21" s="472"/>
      <c r="F21" s="472"/>
    </row>
    <row r="22" spans="2:6" ht="15.75" thickBot="1" x14ac:dyDescent="0.3">
      <c r="B22" s="301" t="s">
        <v>568</v>
      </c>
      <c r="C22" s="475"/>
      <c r="D22" s="473"/>
      <c r="E22" s="472"/>
      <c r="F22" s="474"/>
    </row>
    <row r="23" spans="2:6" ht="16.5" thickTop="1" thickBot="1" x14ac:dyDescent="0.3">
      <c r="B23" s="303" t="s">
        <v>569</v>
      </c>
      <c r="C23" s="302" t="s">
        <v>550</v>
      </c>
      <c r="D23" s="302" t="s">
        <v>551</v>
      </c>
      <c r="E23" s="302" t="s">
        <v>552</v>
      </c>
      <c r="F23" s="302" t="s">
        <v>553</v>
      </c>
    </row>
    <row r="24" spans="2:6" ht="16.5" thickTop="1" thickBot="1" x14ac:dyDescent="0.3">
      <c r="B24" s="300" t="s">
        <v>570</v>
      </c>
      <c r="C24" s="470"/>
      <c r="D24" s="471"/>
      <c r="E24" s="472"/>
      <c r="F24" s="472"/>
    </row>
    <row r="25" spans="2:6" ht="15.75" thickBot="1" x14ac:dyDescent="0.3">
      <c r="B25" s="300" t="s">
        <v>571</v>
      </c>
      <c r="C25" s="471"/>
      <c r="D25" s="471"/>
      <c r="E25" s="472"/>
      <c r="F25" s="472"/>
    </row>
    <row r="26" spans="2:6" ht="15.75" thickBot="1" x14ac:dyDescent="0.3">
      <c r="B26" s="300" t="s">
        <v>572</v>
      </c>
      <c r="C26" s="470"/>
      <c r="D26" s="471"/>
      <c r="E26" s="472"/>
      <c r="F26" s="472"/>
    </row>
    <row r="27" spans="2:6" ht="15.75" thickBot="1" x14ac:dyDescent="0.3">
      <c r="B27" s="300" t="s">
        <v>573</v>
      </c>
      <c r="C27" s="471"/>
      <c r="D27" s="471"/>
      <c r="E27" s="472"/>
      <c r="F27" s="472"/>
    </row>
    <row r="28" spans="2:6" ht="15.75" thickBot="1" x14ac:dyDescent="0.3">
      <c r="B28" s="300" t="s">
        <v>574</v>
      </c>
      <c r="C28" s="471"/>
      <c r="D28" s="471"/>
      <c r="E28" s="472"/>
      <c r="F28" s="472"/>
    </row>
    <row r="29" spans="2:6" ht="15.75" thickBot="1" x14ac:dyDescent="0.3">
      <c r="B29" s="301" t="s">
        <v>575</v>
      </c>
      <c r="C29" s="475"/>
      <c r="D29" s="473"/>
      <c r="E29" s="472"/>
      <c r="F29" s="474"/>
    </row>
    <row r="30" spans="2:6" ht="16.5" thickTop="1" thickBot="1" x14ac:dyDescent="0.3">
      <c r="B30" s="303" t="s">
        <v>576</v>
      </c>
      <c r="C30" s="302" t="s">
        <v>550</v>
      </c>
      <c r="D30" s="302" t="s">
        <v>551</v>
      </c>
      <c r="E30" s="302" t="s">
        <v>552</v>
      </c>
      <c r="F30" s="302" t="s">
        <v>553</v>
      </c>
    </row>
    <row r="31" spans="2:6" ht="16.5" thickTop="1" thickBot="1" x14ac:dyDescent="0.3">
      <c r="B31" s="300" t="s">
        <v>577</v>
      </c>
      <c r="C31" s="471"/>
      <c r="D31" s="471"/>
      <c r="E31" s="472"/>
      <c r="F31" s="472"/>
    </row>
    <row r="32" spans="2:6" ht="15.75" thickBot="1" x14ac:dyDescent="0.3">
      <c r="B32" s="300" t="s">
        <v>578</v>
      </c>
      <c r="C32" s="471"/>
      <c r="D32" s="471"/>
      <c r="E32" s="472"/>
      <c r="F32" s="472"/>
    </row>
    <row r="33" spans="2:6" ht="15.75" thickBot="1" x14ac:dyDescent="0.3">
      <c r="B33" s="300" t="s">
        <v>579</v>
      </c>
      <c r="C33" s="470"/>
      <c r="D33" s="471"/>
      <c r="E33" s="472"/>
      <c r="F33" s="472"/>
    </row>
    <row r="34" spans="2:6" ht="15.75" thickBot="1" x14ac:dyDescent="0.3">
      <c r="B34" s="300" t="s">
        <v>580</v>
      </c>
      <c r="C34" s="471"/>
      <c r="D34" s="471"/>
      <c r="E34" s="472"/>
      <c r="F34" s="472"/>
    </row>
    <row r="35" spans="2:6" ht="15.75" thickBot="1" x14ac:dyDescent="0.3">
      <c r="B35" s="300" t="s">
        <v>581</v>
      </c>
      <c r="C35" s="471"/>
      <c r="D35" s="471"/>
      <c r="E35" s="472"/>
      <c r="F35" s="472"/>
    </row>
    <row r="36" spans="2:6" ht="15.75" thickBot="1" x14ac:dyDescent="0.3">
      <c r="B36" s="301" t="s">
        <v>582</v>
      </c>
      <c r="C36" s="475"/>
      <c r="D36" s="473"/>
      <c r="E36" s="472"/>
      <c r="F36" s="474"/>
    </row>
    <row r="37" spans="2:6" ht="16.5" thickTop="1" thickBot="1" x14ac:dyDescent="0.3">
      <c r="B37" s="303" t="s">
        <v>583</v>
      </c>
      <c r="C37" s="302" t="s">
        <v>550</v>
      </c>
      <c r="D37" s="302" t="s">
        <v>551</v>
      </c>
      <c r="E37" s="302" t="s">
        <v>552</v>
      </c>
      <c r="F37" s="302" t="s">
        <v>553</v>
      </c>
    </row>
    <row r="38" spans="2:6" ht="16.5" thickTop="1" thickBot="1" x14ac:dyDescent="0.3">
      <c r="B38" s="300" t="s">
        <v>584</v>
      </c>
      <c r="C38" s="470"/>
      <c r="D38" s="471"/>
      <c r="E38" s="472"/>
      <c r="F38" s="472"/>
    </row>
    <row r="39" spans="2:6" ht="15.75" thickBot="1" x14ac:dyDescent="0.3">
      <c r="B39" s="300" t="s">
        <v>585</v>
      </c>
      <c r="C39" s="471"/>
      <c r="D39" s="471"/>
      <c r="E39" s="472"/>
      <c r="F39" s="472"/>
    </row>
    <row r="40" spans="2:6" ht="15.75" thickBot="1" x14ac:dyDescent="0.3">
      <c r="B40" s="300" t="s">
        <v>586</v>
      </c>
      <c r="C40" s="470"/>
      <c r="D40" s="471"/>
      <c r="E40" s="472"/>
      <c r="F40" s="472"/>
    </row>
    <row r="41" spans="2:6" ht="15.75" thickBot="1" x14ac:dyDescent="0.3">
      <c r="B41" s="300" t="s">
        <v>587</v>
      </c>
      <c r="C41" s="471"/>
      <c r="D41" s="471"/>
      <c r="E41" s="472"/>
      <c r="F41" s="472"/>
    </row>
  </sheetData>
  <sheetProtection sheet="1" objects="1" scenarios="1" selectLockedCells="1"/>
  <conditionalFormatting sqref="E8:E17">
    <cfRule type="expression" dxfId="215" priority="5">
      <formula>C8&gt;0</formula>
    </cfRule>
  </conditionalFormatting>
  <conditionalFormatting sqref="E19:E22">
    <cfRule type="expression" dxfId="214" priority="4">
      <formula>C19&gt;0</formula>
    </cfRule>
  </conditionalFormatting>
  <conditionalFormatting sqref="E24:E29">
    <cfRule type="expression" dxfId="213" priority="3">
      <formula>C24&gt;0</formula>
    </cfRule>
  </conditionalFormatting>
  <conditionalFormatting sqref="E31:E36">
    <cfRule type="expression" dxfId="212" priority="2">
      <formula>C31&gt;0</formula>
    </cfRule>
  </conditionalFormatting>
  <conditionalFormatting sqref="E38:E41">
    <cfRule type="expression" dxfId="211" priority="1">
      <formula>C38&gt;0</formula>
    </cfRule>
  </conditionalFormatting>
  <pageMargins left="0.7" right="0.7" top="0.75" bottom="0.75" header="0.3" footer="0.3"/>
  <pageSetup paperSize="9" orientation="portrait"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A5656-DA42-42A6-9522-5A53B08463EC}">
  <dimension ref="A1:D11"/>
  <sheetViews>
    <sheetView workbookViewId="0">
      <selection activeCell="A3" sqref="A3"/>
    </sheetView>
  </sheetViews>
  <sheetFormatPr defaultRowHeight="12.75" x14ac:dyDescent="0.2"/>
  <cols>
    <col min="1" max="1" width="18.140625" customWidth="1"/>
    <col min="2" max="2" width="11.42578125" customWidth="1"/>
    <col min="3" max="3" width="78.85546875" customWidth="1"/>
    <col min="4" max="4" width="29.42578125" customWidth="1"/>
  </cols>
  <sheetData>
    <row r="1" spans="1:4" s="152" customFormat="1" ht="21" x14ac:dyDescent="0.35">
      <c r="A1" s="152" t="s">
        <v>588</v>
      </c>
    </row>
    <row r="2" spans="1:4" s="152" customFormat="1" ht="21.75" thickBot="1" x14ac:dyDescent="0.4">
      <c r="A2" s="153" t="s">
        <v>768</v>
      </c>
    </row>
    <row r="3" spans="1:4" ht="15.75" thickBot="1" x14ac:dyDescent="0.25">
      <c r="A3" s="298" t="s">
        <v>741</v>
      </c>
      <c r="B3" s="463" t="s">
        <v>537</v>
      </c>
      <c r="C3" s="298" t="s">
        <v>742</v>
      </c>
      <c r="D3" s="298" t="s">
        <v>743</v>
      </c>
    </row>
    <row r="4" spans="1:4" s="276" customFormat="1" ht="30" customHeight="1" thickTop="1" thickBot="1" x14ac:dyDescent="0.25">
      <c r="A4" s="464">
        <v>0</v>
      </c>
      <c r="B4" s="465">
        <v>43921</v>
      </c>
      <c r="C4" s="466" t="s">
        <v>767</v>
      </c>
      <c r="D4" s="298"/>
    </row>
    <row r="5" spans="1:4" ht="30" customHeight="1" thickTop="1" thickBot="1" x14ac:dyDescent="0.25">
      <c r="A5" s="298"/>
      <c r="B5" s="298"/>
      <c r="C5" s="298"/>
      <c r="D5" s="298"/>
    </row>
    <row r="6" spans="1:4" ht="30" customHeight="1" thickTop="1" thickBot="1" x14ac:dyDescent="0.25">
      <c r="A6" s="298"/>
      <c r="B6" s="298"/>
      <c r="C6" s="298"/>
      <c r="D6" s="298"/>
    </row>
    <row r="7" spans="1:4" ht="30" customHeight="1" thickTop="1" thickBot="1" x14ac:dyDescent="0.25">
      <c r="A7" s="298"/>
      <c r="B7" s="298"/>
      <c r="C7" s="298"/>
      <c r="D7" s="298"/>
    </row>
    <row r="8" spans="1:4" ht="30" customHeight="1" thickTop="1" thickBot="1" x14ac:dyDescent="0.25">
      <c r="A8" s="298"/>
      <c r="B8" s="298"/>
      <c r="C8" s="298"/>
      <c r="D8" s="298"/>
    </row>
    <row r="9" spans="1:4" ht="30" customHeight="1" thickTop="1" thickBot="1" x14ac:dyDescent="0.25">
      <c r="A9" s="298"/>
      <c r="B9" s="298"/>
      <c r="C9" s="298"/>
      <c r="D9" s="298"/>
    </row>
    <row r="10" spans="1:4" ht="30" customHeight="1" thickTop="1" thickBot="1" x14ac:dyDescent="0.25">
      <c r="A10" s="298"/>
      <c r="B10" s="298"/>
      <c r="C10" s="298"/>
      <c r="D10" s="298"/>
    </row>
    <row r="11" spans="1:4" ht="13.5" thickTop="1" x14ac:dyDescent="0.2"/>
  </sheetData>
  <sheetProtection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2DFE7-FCCE-4D19-92DE-186D25AF40EB}">
  <sheetPr codeName="Ark9">
    <tabColor rgb="FFCCFFCC"/>
    <pageSetUpPr fitToPage="1"/>
  </sheetPr>
  <dimension ref="A1:IS155"/>
  <sheetViews>
    <sheetView workbookViewId="0">
      <selection activeCell="D16" sqref="D16"/>
    </sheetView>
  </sheetViews>
  <sheetFormatPr defaultColWidth="10.85546875" defaultRowHeight="12.75" x14ac:dyDescent="0.2"/>
  <cols>
    <col min="1" max="1" width="40.7109375" style="23" customWidth="1"/>
    <col min="2" max="2" width="8.7109375" style="7" customWidth="1"/>
    <col min="3" max="3" width="10.42578125" style="7" customWidth="1"/>
    <col min="4" max="4" width="9" style="7" customWidth="1"/>
    <col min="5" max="5" width="10.28515625" style="24" bestFit="1" customWidth="1"/>
    <col min="6" max="6" width="54.140625" style="7" customWidth="1"/>
    <col min="7" max="7" width="10.85546875" style="25"/>
    <col min="8" max="8" width="36.28515625" style="25" bestFit="1" customWidth="1"/>
    <col min="9" max="9" width="7.28515625" style="25" bestFit="1" customWidth="1"/>
    <col min="10" max="16384" width="10.85546875" style="25"/>
  </cols>
  <sheetData>
    <row r="1" spans="1:7" ht="13.5" thickBot="1" x14ac:dyDescent="0.25">
      <c r="A1" s="24"/>
      <c r="B1" s="25"/>
      <c r="C1" s="25"/>
      <c r="D1" s="25"/>
      <c r="F1" s="25"/>
      <c r="G1" s="188"/>
    </row>
    <row r="2" spans="1:7" s="177" customFormat="1" ht="15.75" x14ac:dyDescent="0.25">
      <c r="A2" s="364" t="s">
        <v>606</v>
      </c>
      <c r="B2" s="365"/>
      <c r="C2" s="366"/>
      <c r="D2" s="297" t="s">
        <v>592</v>
      </c>
      <c r="E2" s="297" t="s">
        <v>593</v>
      </c>
      <c r="F2" s="293"/>
      <c r="G2" s="188"/>
    </row>
    <row r="3" spans="1:7" x14ac:dyDescent="0.2">
      <c r="A3" s="367" t="s">
        <v>594</v>
      </c>
      <c r="B3" s="368"/>
      <c r="C3" s="369"/>
      <c r="D3" s="294"/>
      <c r="E3" s="176" t="s">
        <v>71</v>
      </c>
      <c r="F3" s="291" t="s">
        <v>595</v>
      </c>
      <c r="G3" s="188"/>
    </row>
    <row r="4" spans="1:7" x14ac:dyDescent="0.2">
      <c r="A4" s="367" t="s">
        <v>599</v>
      </c>
      <c r="B4" s="368"/>
      <c r="C4" s="369"/>
      <c r="D4" s="175"/>
      <c r="E4" s="176" t="s">
        <v>71</v>
      </c>
      <c r="F4" s="295" t="s">
        <v>596</v>
      </c>
      <c r="G4" s="188"/>
    </row>
    <row r="5" spans="1:7" x14ac:dyDescent="0.2">
      <c r="A5" s="367" t="s">
        <v>597</v>
      </c>
      <c r="B5" s="368"/>
      <c r="C5" s="369"/>
      <c r="D5" s="294"/>
      <c r="E5" s="176" t="s">
        <v>71</v>
      </c>
      <c r="F5" s="295" t="s">
        <v>598</v>
      </c>
      <c r="G5" s="188"/>
    </row>
    <row r="6" spans="1:7" x14ac:dyDescent="0.2">
      <c r="A6" s="367" t="s">
        <v>600</v>
      </c>
      <c r="B6" s="368"/>
      <c r="C6" s="369"/>
      <c r="D6" s="175"/>
      <c r="E6" s="176" t="s">
        <v>71</v>
      </c>
      <c r="F6" s="295" t="s">
        <v>603</v>
      </c>
      <c r="G6" s="188"/>
    </row>
    <row r="7" spans="1:7" x14ac:dyDescent="0.2">
      <c r="A7" s="367" t="s">
        <v>601</v>
      </c>
      <c r="B7" s="368"/>
      <c r="C7" s="369"/>
      <c r="D7" s="294"/>
      <c r="E7" s="176" t="s">
        <v>71</v>
      </c>
      <c r="F7" s="295" t="s">
        <v>604</v>
      </c>
      <c r="G7" s="188"/>
    </row>
    <row r="8" spans="1:7" ht="13.5" thickBot="1" x14ac:dyDescent="0.25">
      <c r="A8" s="370" t="s">
        <v>602</v>
      </c>
      <c r="B8" s="371"/>
      <c r="C8" s="372"/>
      <c r="D8" s="296"/>
      <c r="E8" s="292" t="s">
        <v>71</v>
      </c>
      <c r="F8" s="295" t="s">
        <v>605</v>
      </c>
      <c r="G8" s="188"/>
    </row>
    <row r="9" spans="1:7" x14ac:dyDescent="0.2">
      <c r="G9" s="188"/>
    </row>
    <row r="10" spans="1:7" ht="13.5" thickBot="1" x14ac:dyDescent="0.25">
      <c r="G10" s="188"/>
    </row>
    <row r="11" spans="1:7" ht="15.75" customHeight="1" x14ac:dyDescent="0.2">
      <c r="A11" s="373" t="s">
        <v>589</v>
      </c>
      <c r="B11" s="374"/>
      <c r="C11" s="374"/>
      <c r="D11" s="374"/>
      <c r="E11" s="374"/>
      <c r="F11" s="375"/>
      <c r="G11" s="188"/>
    </row>
    <row r="12" spans="1:7" s="30" customFormat="1" ht="25.5" x14ac:dyDescent="0.2">
      <c r="A12" s="8" t="s">
        <v>108</v>
      </c>
      <c r="B12" s="189" t="s">
        <v>109</v>
      </c>
      <c r="C12" s="9" t="s">
        <v>110</v>
      </c>
      <c r="D12" s="38" t="s">
        <v>130</v>
      </c>
      <c r="E12" s="42" t="s">
        <v>111</v>
      </c>
      <c r="F12" s="18" t="s">
        <v>422</v>
      </c>
      <c r="G12" s="188"/>
    </row>
    <row r="13" spans="1:7" x14ac:dyDescent="0.2">
      <c r="A13" s="10" t="s">
        <v>129</v>
      </c>
      <c r="B13" s="305"/>
      <c r="C13" s="11"/>
      <c r="D13" s="11"/>
      <c r="E13" s="98"/>
      <c r="F13" s="12"/>
      <c r="G13" s="188"/>
    </row>
    <row r="14" spans="1:7" ht="15.75" x14ac:dyDescent="0.2">
      <c r="A14" s="13" t="s">
        <v>50</v>
      </c>
      <c r="B14" s="306" t="s">
        <v>447</v>
      </c>
      <c r="C14" s="14">
        <v>0.2</v>
      </c>
      <c r="D14" s="311">
        <v>0.2</v>
      </c>
      <c r="E14" s="20" t="s">
        <v>51</v>
      </c>
      <c r="F14" s="277"/>
      <c r="G14" s="188"/>
    </row>
    <row r="15" spans="1:7" ht="15.75" x14ac:dyDescent="0.2">
      <c r="A15" s="13" t="s">
        <v>52</v>
      </c>
      <c r="B15" s="306" t="s">
        <v>446</v>
      </c>
      <c r="C15" s="14">
        <v>0.2</v>
      </c>
      <c r="D15" s="311">
        <v>0.2</v>
      </c>
      <c r="E15" s="20" t="s">
        <v>53</v>
      </c>
      <c r="F15" s="277"/>
      <c r="G15" s="188"/>
    </row>
    <row r="16" spans="1:7" ht="15.75" x14ac:dyDescent="0.2">
      <c r="A16" s="13" t="s">
        <v>54</v>
      </c>
      <c r="B16" s="306" t="s">
        <v>445</v>
      </c>
      <c r="C16" s="14">
        <v>1.7</v>
      </c>
      <c r="D16" s="311">
        <v>1.7</v>
      </c>
      <c r="E16" s="20" t="s">
        <v>55</v>
      </c>
      <c r="F16" s="277"/>
      <c r="G16" s="188"/>
    </row>
    <row r="17" spans="1:7" ht="15.75" x14ac:dyDescent="0.2">
      <c r="A17" s="13" t="s">
        <v>56</v>
      </c>
      <c r="B17" s="307" t="s">
        <v>127</v>
      </c>
      <c r="C17" s="110">
        <v>0.01</v>
      </c>
      <c r="D17" s="312">
        <v>0.01</v>
      </c>
      <c r="E17" s="20"/>
      <c r="F17" s="277"/>
      <c r="G17" s="188"/>
    </row>
    <row r="18" spans="1:7" x14ac:dyDescent="0.2">
      <c r="A18" s="13" t="s">
        <v>57</v>
      </c>
      <c r="B18" s="306" t="s">
        <v>58</v>
      </c>
      <c r="C18" s="110">
        <v>0.4</v>
      </c>
      <c r="D18" s="312">
        <v>0.4</v>
      </c>
      <c r="E18" s="20"/>
      <c r="F18" s="277"/>
      <c r="G18" s="188"/>
    </row>
    <row r="19" spans="1:7" x14ac:dyDescent="0.2">
      <c r="A19" s="10" t="s">
        <v>677</v>
      </c>
      <c r="B19" s="305"/>
      <c r="C19" s="11"/>
      <c r="D19" s="11"/>
      <c r="E19" s="98"/>
      <c r="F19" s="12"/>
      <c r="G19" s="188"/>
    </row>
    <row r="20" spans="1:7" ht="15.75" x14ac:dyDescent="0.2">
      <c r="A20" s="13" t="s">
        <v>62</v>
      </c>
      <c r="B20" s="307" t="s">
        <v>436</v>
      </c>
      <c r="C20" s="14">
        <v>240</v>
      </c>
      <c r="D20" s="311">
        <v>240</v>
      </c>
      <c r="E20" s="20" t="s">
        <v>443</v>
      </c>
      <c r="F20" s="277"/>
      <c r="G20" s="188"/>
    </row>
    <row r="21" spans="1:7" ht="14.25" x14ac:dyDescent="0.2">
      <c r="A21" s="13" t="s">
        <v>63</v>
      </c>
      <c r="B21" s="307" t="s">
        <v>64</v>
      </c>
      <c r="C21" s="14">
        <v>100</v>
      </c>
      <c r="D21" s="311">
        <v>100</v>
      </c>
      <c r="E21" s="20" t="s">
        <v>430</v>
      </c>
      <c r="F21" s="277"/>
      <c r="G21" s="188"/>
    </row>
    <row r="22" spans="1:7" ht="14.25" x14ac:dyDescent="0.2">
      <c r="A22" s="13" t="s">
        <v>65</v>
      </c>
      <c r="B22" s="307" t="s">
        <v>66</v>
      </c>
      <c r="C22" s="14">
        <v>12</v>
      </c>
      <c r="D22" s="311">
        <v>12</v>
      </c>
      <c r="E22" s="20" t="s">
        <v>444</v>
      </c>
      <c r="F22" s="277"/>
      <c r="G22" s="188"/>
    </row>
    <row r="23" spans="1:7" x14ac:dyDescent="0.2">
      <c r="A23" s="13" t="s">
        <v>487</v>
      </c>
      <c r="B23" s="307" t="s">
        <v>67</v>
      </c>
      <c r="C23" s="14">
        <v>0.35</v>
      </c>
      <c r="D23" s="311">
        <v>0.35</v>
      </c>
      <c r="E23" s="20" t="s">
        <v>68</v>
      </c>
      <c r="F23" s="277"/>
      <c r="G23" s="188"/>
    </row>
    <row r="24" spans="1:7" x14ac:dyDescent="0.2">
      <c r="A24" s="13" t="s">
        <v>628</v>
      </c>
      <c r="B24" s="304" t="s">
        <v>629</v>
      </c>
      <c r="C24" s="14">
        <v>1E-10</v>
      </c>
      <c r="D24" s="311">
        <v>1E-10</v>
      </c>
      <c r="E24" s="20" t="s">
        <v>630</v>
      </c>
      <c r="F24" s="277" t="s">
        <v>631</v>
      </c>
      <c r="G24" s="188"/>
    </row>
    <row r="25" spans="1:7" x14ac:dyDescent="0.2">
      <c r="A25" s="13" t="s">
        <v>632</v>
      </c>
      <c r="B25" s="304" t="s">
        <v>633</v>
      </c>
      <c r="C25" s="273">
        <v>1.0000000000000001E-15</v>
      </c>
      <c r="D25" s="311">
        <v>1.0000000000000001E-15</v>
      </c>
      <c r="E25" s="20" t="s">
        <v>630</v>
      </c>
      <c r="F25" s="277" t="s">
        <v>748</v>
      </c>
      <c r="G25" s="188"/>
    </row>
    <row r="26" spans="1:7" x14ac:dyDescent="0.2">
      <c r="A26" s="13" t="s">
        <v>634</v>
      </c>
      <c r="B26" s="304" t="s">
        <v>635</v>
      </c>
      <c r="C26" s="14">
        <v>6E-9</v>
      </c>
      <c r="D26" s="311">
        <v>6E-9</v>
      </c>
      <c r="E26" s="20" t="s">
        <v>636</v>
      </c>
      <c r="F26" s="277"/>
      <c r="G26" s="188"/>
    </row>
    <row r="27" spans="1:7" x14ac:dyDescent="0.2">
      <c r="A27" s="13" t="s">
        <v>637</v>
      </c>
      <c r="B27" s="304" t="s">
        <v>638</v>
      </c>
      <c r="C27" s="14">
        <v>1</v>
      </c>
      <c r="D27" s="311">
        <v>1</v>
      </c>
      <c r="E27" s="20" t="s">
        <v>639</v>
      </c>
      <c r="F27" s="277" t="s">
        <v>640</v>
      </c>
      <c r="G27" s="188"/>
    </row>
    <row r="28" spans="1:7" x14ac:dyDescent="0.2">
      <c r="A28" s="13" t="s">
        <v>641</v>
      </c>
      <c r="B28" s="304" t="s">
        <v>642</v>
      </c>
      <c r="C28" s="14">
        <v>0.1</v>
      </c>
      <c r="D28" s="311">
        <v>0.1</v>
      </c>
      <c r="E28" s="20" t="s">
        <v>72</v>
      </c>
      <c r="F28" s="277"/>
      <c r="G28" s="188"/>
    </row>
    <row r="29" spans="1:7" x14ac:dyDescent="0.2">
      <c r="A29" s="13" t="s">
        <v>644</v>
      </c>
      <c r="B29" s="304" t="s">
        <v>645</v>
      </c>
      <c r="C29" s="274">
        <v>0.13500000000000001</v>
      </c>
      <c r="D29" s="311">
        <v>0.13500000000000001</v>
      </c>
      <c r="E29" s="20" t="s">
        <v>643</v>
      </c>
      <c r="F29" s="275" t="s">
        <v>646</v>
      </c>
      <c r="G29" s="188"/>
    </row>
    <row r="30" spans="1:7" x14ac:dyDescent="0.2">
      <c r="A30" s="13" t="s">
        <v>647</v>
      </c>
      <c r="B30" s="304" t="s">
        <v>648</v>
      </c>
      <c r="C30" s="274">
        <v>0.13500000000000001</v>
      </c>
      <c r="D30" s="311">
        <v>0.13500000000000001</v>
      </c>
      <c r="E30" s="20" t="s">
        <v>643</v>
      </c>
      <c r="F30" s="275" t="s">
        <v>646</v>
      </c>
      <c r="G30" s="188"/>
    </row>
    <row r="31" spans="1:7" x14ac:dyDescent="0.2">
      <c r="A31" s="10" t="s">
        <v>69</v>
      </c>
      <c r="B31" s="305"/>
      <c r="C31" s="11"/>
      <c r="D31" s="11"/>
      <c r="E31" s="98"/>
      <c r="F31" s="12"/>
      <c r="G31" s="188"/>
    </row>
    <row r="32" spans="1:7" x14ac:dyDescent="0.2">
      <c r="A32" s="51" t="s">
        <v>488</v>
      </c>
      <c r="B32" s="308"/>
      <c r="C32" s="37">
        <v>1E-4</v>
      </c>
      <c r="D32" s="52">
        <v>1E-4</v>
      </c>
      <c r="E32" s="19" t="s">
        <v>59</v>
      </c>
      <c r="F32" s="376"/>
      <c r="G32" s="188"/>
    </row>
    <row r="33" spans="1:8" x14ac:dyDescent="0.2">
      <c r="A33" s="28"/>
      <c r="B33" s="309" t="s">
        <v>60</v>
      </c>
      <c r="C33" s="29">
        <f>C32*3600*24*365</f>
        <v>3153.6000000000004</v>
      </c>
      <c r="D33" s="29">
        <f>D32*3600*24*365</f>
        <v>3153.6000000000004</v>
      </c>
      <c r="E33" s="22" t="s">
        <v>61</v>
      </c>
      <c r="F33" s="363"/>
      <c r="G33" s="188"/>
    </row>
    <row r="34" spans="1:8" x14ac:dyDescent="0.2">
      <c r="A34" s="13" t="s">
        <v>70</v>
      </c>
      <c r="B34" s="307" t="s">
        <v>71</v>
      </c>
      <c r="C34" s="14">
        <v>0</v>
      </c>
      <c r="D34" s="311">
        <v>0</v>
      </c>
      <c r="E34" s="20" t="s">
        <v>72</v>
      </c>
      <c r="F34" s="327"/>
      <c r="G34" s="188"/>
    </row>
    <row r="35" spans="1:8" ht="25.5" customHeight="1" x14ac:dyDescent="0.2">
      <c r="A35" s="13" t="s">
        <v>73</v>
      </c>
      <c r="B35" s="307" t="s">
        <v>448</v>
      </c>
      <c r="C35" s="14">
        <v>50</v>
      </c>
      <c r="D35" s="311">
        <v>50</v>
      </c>
      <c r="E35" s="20" t="s">
        <v>72</v>
      </c>
      <c r="F35" s="327"/>
      <c r="G35" s="188"/>
    </row>
    <row r="36" spans="1:8" ht="12" customHeight="1" x14ac:dyDescent="0.2">
      <c r="A36" s="319" t="s">
        <v>783</v>
      </c>
      <c r="B36" s="322" t="s">
        <v>751</v>
      </c>
      <c r="C36" s="14">
        <v>0.5</v>
      </c>
      <c r="D36" s="311">
        <v>0.5</v>
      </c>
      <c r="E36" s="320" t="s">
        <v>750</v>
      </c>
      <c r="F36" s="327"/>
      <c r="G36" s="188"/>
    </row>
    <row r="37" spans="1:8" ht="12.75" customHeight="1" x14ac:dyDescent="0.2">
      <c r="A37" s="13" t="s">
        <v>497</v>
      </c>
      <c r="B37" s="307" t="s">
        <v>438</v>
      </c>
      <c r="C37" s="14">
        <v>1500</v>
      </c>
      <c r="D37" s="311">
        <v>1500</v>
      </c>
      <c r="E37" s="20" t="s">
        <v>437</v>
      </c>
      <c r="F37" s="327"/>
      <c r="G37" s="188"/>
    </row>
    <row r="38" spans="1:8" x14ac:dyDescent="0.2">
      <c r="A38" s="319" t="s">
        <v>752</v>
      </c>
      <c r="B38" s="307" t="s">
        <v>74</v>
      </c>
      <c r="C38" s="323">
        <f>C37*C36/1000</f>
        <v>0.75</v>
      </c>
      <c r="D38" s="323">
        <f>D36*D37/1000</f>
        <v>0.75</v>
      </c>
      <c r="E38" s="20" t="s">
        <v>61</v>
      </c>
      <c r="F38" s="321" t="s">
        <v>769</v>
      </c>
      <c r="G38" s="188"/>
    </row>
    <row r="39" spans="1:8" x14ac:dyDescent="0.2">
      <c r="A39" s="13" t="s">
        <v>75</v>
      </c>
      <c r="B39" s="307" t="s">
        <v>76</v>
      </c>
      <c r="C39" s="14">
        <v>0.03</v>
      </c>
      <c r="D39" s="311">
        <v>0.03</v>
      </c>
      <c r="E39" s="20" t="s">
        <v>77</v>
      </c>
      <c r="F39" s="277"/>
      <c r="G39" s="188"/>
    </row>
    <row r="40" spans="1:8" ht="12.75" customHeight="1" x14ac:dyDescent="0.2">
      <c r="A40" s="13" t="s">
        <v>78</v>
      </c>
      <c r="B40" s="307" t="s">
        <v>148</v>
      </c>
      <c r="C40" s="14">
        <v>5</v>
      </c>
      <c r="D40" s="311">
        <v>5</v>
      </c>
      <c r="E40" s="20" t="s">
        <v>72</v>
      </c>
      <c r="F40" s="321"/>
      <c r="G40" s="188"/>
    </row>
    <row r="41" spans="1:8" ht="15.75" x14ac:dyDescent="0.2">
      <c r="A41" s="13" t="s">
        <v>79</v>
      </c>
      <c r="B41" s="307" t="s">
        <v>147</v>
      </c>
      <c r="C41" s="326">
        <v>5</v>
      </c>
      <c r="D41" s="311">
        <v>5</v>
      </c>
      <c r="E41" s="20" t="s">
        <v>72</v>
      </c>
      <c r="F41" s="321"/>
      <c r="G41" s="188"/>
    </row>
    <row r="42" spans="1:8" x14ac:dyDescent="0.2">
      <c r="A42" s="10" t="s">
        <v>82</v>
      </c>
      <c r="B42" s="305"/>
      <c r="C42" s="11"/>
      <c r="D42" s="11"/>
      <c r="E42" s="98"/>
      <c r="F42" s="12"/>
      <c r="G42" s="188"/>
    </row>
    <row r="43" spans="1:8" ht="15.75" x14ac:dyDescent="0.2">
      <c r="A43" s="13" t="s">
        <v>83</v>
      </c>
      <c r="B43" s="307" t="s">
        <v>149</v>
      </c>
      <c r="C43" s="14">
        <v>5000000</v>
      </c>
      <c r="D43" s="311">
        <v>5000000</v>
      </c>
      <c r="E43" s="20" t="s">
        <v>439</v>
      </c>
      <c r="F43" s="321"/>
      <c r="G43" s="188"/>
    </row>
    <row r="44" spans="1:8" ht="25.5" x14ac:dyDescent="0.2">
      <c r="A44" s="13" t="s">
        <v>784</v>
      </c>
      <c r="B44" s="307" t="s">
        <v>146</v>
      </c>
      <c r="C44" s="14">
        <v>50</v>
      </c>
      <c r="D44" s="311">
        <v>50</v>
      </c>
      <c r="E44" s="20" t="s">
        <v>72</v>
      </c>
      <c r="F44" s="321"/>
      <c r="G44" s="188"/>
    </row>
    <row r="45" spans="1:8" ht="16.5" thickBot="1" x14ac:dyDescent="0.25">
      <c r="A45" s="16" t="s">
        <v>785</v>
      </c>
      <c r="B45" s="310" t="s">
        <v>150</v>
      </c>
      <c r="C45" s="17">
        <f>C33*C39*C41*C44</f>
        <v>23652</v>
      </c>
      <c r="D45" s="314">
        <f>D33*D39*D41*D44</f>
        <v>23652</v>
      </c>
      <c r="E45" s="41" t="s">
        <v>439</v>
      </c>
      <c r="F45" s="324" t="s">
        <v>753</v>
      </c>
      <c r="G45" s="188"/>
    </row>
    <row r="46" spans="1:8" ht="13.5" thickBot="1" x14ac:dyDescent="0.25">
      <c r="A46" s="21"/>
      <c r="B46" s="21"/>
      <c r="C46" s="21"/>
      <c r="D46" s="21"/>
      <c r="E46" s="99"/>
      <c r="F46" s="21"/>
      <c r="G46" s="188"/>
      <c r="H46" s="24"/>
    </row>
    <row r="47" spans="1:8" ht="16.5" thickBot="1" x14ac:dyDescent="0.25">
      <c r="A47" s="26" t="s">
        <v>590</v>
      </c>
      <c r="B47" s="135"/>
      <c r="C47" s="135"/>
      <c r="D47" s="135"/>
      <c r="E47" s="136"/>
      <c r="F47" s="137"/>
      <c r="G47" s="188"/>
    </row>
    <row r="48" spans="1:8" ht="25.5" x14ac:dyDescent="0.2">
      <c r="A48" s="138" t="s">
        <v>108</v>
      </c>
      <c r="B48" s="139"/>
      <c r="C48" s="140" t="s">
        <v>110</v>
      </c>
      <c r="D48" s="140" t="s">
        <v>130</v>
      </c>
      <c r="E48" s="139" t="s">
        <v>111</v>
      </c>
      <c r="F48" s="113" t="s">
        <v>422</v>
      </c>
      <c r="G48" s="188"/>
    </row>
    <row r="49" spans="1:7" ht="12.6" customHeight="1" x14ac:dyDescent="0.2">
      <c r="A49" s="377" t="s">
        <v>408</v>
      </c>
      <c r="B49" s="378"/>
      <c r="C49" s="107">
        <v>365</v>
      </c>
      <c r="D49" s="316">
        <v>365</v>
      </c>
      <c r="E49" s="108" t="str">
        <f>IF(D49*D50=0,"UAKTUELL","dager/år")</f>
        <v>dager/år</v>
      </c>
      <c r="F49" s="379"/>
      <c r="G49" s="188"/>
    </row>
    <row r="50" spans="1:7" ht="12.6" customHeight="1" x14ac:dyDescent="0.2">
      <c r="A50" s="360"/>
      <c r="B50" s="361"/>
      <c r="C50" s="29">
        <v>8</v>
      </c>
      <c r="D50" s="313">
        <v>8</v>
      </c>
      <c r="E50" s="24" t="str">
        <f>IF(D50*D49=0,"","timer/dag")</f>
        <v>timer/dag</v>
      </c>
      <c r="F50" s="363"/>
      <c r="G50" s="188"/>
    </row>
    <row r="51" spans="1:7" ht="12.6" customHeight="1" x14ac:dyDescent="0.2">
      <c r="A51" s="358" t="s">
        <v>442</v>
      </c>
      <c r="B51" s="359"/>
      <c r="C51" s="37">
        <v>365</v>
      </c>
      <c r="D51" s="315">
        <v>365</v>
      </c>
      <c r="E51" s="19" t="str">
        <f>IF(D51*D52=0,"UAKTUELL","dager/år")</f>
        <v>dager/år</v>
      </c>
      <c r="F51" s="362"/>
      <c r="G51" s="188"/>
    </row>
    <row r="52" spans="1:7" ht="12.6" customHeight="1" x14ac:dyDescent="0.2">
      <c r="A52" s="360"/>
      <c r="B52" s="361"/>
      <c r="C52" s="29">
        <v>8</v>
      </c>
      <c r="D52" s="313">
        <v>8</v>
      </c>
      <c r="E52" s="109" t="str">
        <f>IF(D52*D51=0,"","timer/dag")</f>
        <v>timer/dag</v>
      </c>
      <c r="F52" s="363"/>
      <c r="G52" s="188"/>
    </row>
    <row r="53" spans="1:7" ht="12.6" customHeight="1" x14ac:dyDescent="0.2">
      <c r="A53" s="377" t="s">
        <v>409</v>
      </c>
      <c r="B53" s="378"/>
      <c r="C53" s="107">
        <v>80</v>
      </c>
      <c r="D53" s="316">
        <v>80</v>
      </c>
      <c r="E53" s="108" t="str">
        <f>IF(D53*D54=0,"UAKTUELL","dager/år")</f>
        <v>dager/år</v>
      </c>
      <c r="F53" s="379"/>
      <c r="G53" s="188"/>
    </row>
    <row r="54" spans="1:7" ht="12.6" customHeight="1" x14ac:dyDescent="0.2">
      <c r="A54" s="360"/>
      <c r="B54" s="361"/>
      <c r="C54" s="29">
        <v>8</v>
      </c>
      <c r="D54" s="313">
        <v>8</v>
      </c>
      <c r="E54" s="24" t="str">
        <f>IF(D54*D53=0,"","timer/dag")</f>
        <v>timer/dag</v>
      </c>
      <c r="F54" s="363"/>
      <c r="G54" s="188"/>
    </row>
    <row r="55" spans="1:7" ht="12.6" customHeight="1" x14ac:dyDescent="0.2">
      <c r="A55" s="358" t="s">
        <v>410</v>
      </c>
      <c r="B55" s="359"/>
      <c r="C55" s="37">
        <v>45</v>
      </c>
      <c r="D55" s="315">
        <v>45</v>
      </c>
      <c r="E55" s="19" t="str">
        <f>IF(D55*D56=0,"UAKTUELL","dager/år")</f>
        <v>dager/år</v>
      </c>
      <c r="F55" s="362"/>
      <c r="G55" s="188"/>
    </row>
    <row r="56" spans="1:7" ht="12.6" customHeight="1" x14ac:dyDescent="0.2">
      <c r="A56" s="377"/>
      <c r="B56" s="378"/>
      <c r="C56" s="107">
        <v>8</v>
      </c>
      <c r="D56" s="316">
        <v>8</v>
      </c>
      <c r="E56" s="24" t="str">
        <f>IF(D56*D55=0,"","timer/dag")</f>
        <v>timer/dag</v>
      </c>
      <c r="F56" s="379"/>
      <c r="G56" s="188"/>
    </row>
    <row r="57" spans="1:7" ht="12.6" customHeight="1" x14ac:dyDescent="0.2">
      <c r="A57" s="358" t="s">
        <v>131</v>
      </c>
      <c r="B57" s="359"/>
      <c r="C57" s="37">
        <v>365</v>
      </c>
      <c r="D57" s="315">
        <v>365</v>
      </c>
      <c r="E57" s="19" t="str">
        <f>IF(D57*D58=0,"UAKTUELL","dager/år")</f>
        <v>dager/år</v>
      </c>
      <c r="F57" s="362"/>
      <c r="G57" s="188"/>
    </row>
    <row r="58" spans="1:7" ht="12.6" customHeight="1" x14ac:dyDescent="0.2">
      <c r="A58" s="360"/>
      <c r="B58" s="361"/>
      <c r="C58" s="29">
        <v>24</v>
      </c>
      <c r="D58" s="313">
        <v>24</v>
      </c>
      <c r="E58" s="24" t="str">
        <f>IF(D58*D57=0,"","timer/dag")</f>
        <v>timer/dag</v>
      </c>
      <c r="F58" s="363"/>
      <c r="G58" s="188"/>
    </row>
    <row r="59" spans="1:7" ht="12.6" customHeight="1" x14ac:dyDescent="0.2">
      <c r="A59" s="358" t="s">
        <v>132</v>
      </c>
      <c r="B59" s="359"/>
      <c r="C59" s="37">
        <v>365</v>
      </c>
      <c r="D59" s="315">
        <v>365</v>
      </c>
      <c r="E59" s="19" t="str">
        <f>IF(D59*D60=0,"UAKTUELL","dager/år")</f>
        <v>dager/år</v>
      </c>
      <c r="F59" s="362"/>
      <c r="G59" s="188"/>
    </row>
    <row r="60" spans="1:7" ht="12.6" customHeight="1" x14ac:dyDescent="0.2">
      <c r="A60" s="360"/>
      <c r="B60" s="361"/>
      <c r="C60" s="29">
        <v>24</v>
      </c>
      <c r="D60" s="313">
        <v>24</v>
      </c>
      <c r="E60" s="109" t="str">
        <f>IF(D60*D59=0,"","timer/dag")</f>
        <v>timer/dag</v>
      </c>
      <c r="F60" s="363"/>
      <c r="G60" s="188"/>
    </row>
    <row r="61" spans="1:7" ht="12.6" customHeight="1" x14ac:dyDescent="0.2">
      <c r="A61" s="377" t="s">
        <v>133</v>
      </c>
      <c r="B61" s="378"/>
      <c r="C61" s="107">
        <v>365</v>
      </c>
      <c r="D61" s="316">
        <v>365</v>
      </c>
      <c r="E61" s="108" t="str">
        <f>IF(D61*D62=0,"UAKTUELL","dager/år")</f>
        <v>dager/år</v>
      </c>
      <c r="F61" s="379"/>
      <c r="G61" s="188"/>
    </row>
    <row r="62" spans="1:7" ht="12.6" customHeight="1" x14ac:dyDescent="0.2">
      <c r="A62" s="360"/>
      <c r="B62" s="361"/>
      <c r="C62" s="29">
        <v>24</v>
      </c>
      <c r="D62" s="313">
        <v>24</v>
      </c>
      <c r="E62" s="24" t="str">
        <f>IF(D62*D61=0,"","timer/dag")</f>
        <v>timer/dag</v>
      </c>
      <c r="F62" s="363"/>
      <c r="G62" s="188"/>
    </row>
    <row r="63" spans="1:7" ht="12.6" customHeight="1" x14ac:dyDescent="0.2">
      <c r="A63" s="358" t="s">
        <v>134</v>
      </c>
      <c r="B63" s="359"/>
      <c r="C63" s="37">
        <v>365</v>
      </c>
      <c r="D63" s="316">
        <v>365</v>
      </c>
      <c r="E63" s="19" t="str">
        <f>IF(D63*D64=0,"UAKTUELL","dager/år")</f>
        <v>dager/år</v>
      </c>
      <c r="F63" s="362"/>
      <c r="G63" s="188"/>
    </row>
    <row r="64" spans="1:7" ht="12" customHeight="1" x14ac:dyDescent="0.2">
      <c r="A64" s="377"/>
      <c r="B64" s="378"/>
      <c r="C64" s="107">
        <v>24</v>
      </c>
      <c r="D64" s="313">
        <v>24</v>
      </c>
      <c r="E64" s="24" t="str">
        <f>IF(D64*D63=0,"","timer/dag")</f>
        <v>timer/dag</v>
      </c>
      <c r="F64" s="379"/>
      <c r="G64" s="188"/>
    </row>
    <row r="65" spans="1:253" ht="12.75" customHeight="1" x14ac:dyDescent="0.2">
      <c r="A65" s="380" t="s">
        <v>412</v>
      </c>
      <c r="B65" s="381"/>
      <c r="C65" s="110">
        <v>1</v>
      </c>
      <c r="D65" s="312">
        <v>1</v>
      </c>
      <c r="E65" s="111" t="str">
        <f>IF(D65=0,"UAKTUELL","")</f>
        <v/>
      </c>
      <c r="F65" s="112"/>
      <c r="G65" s="188"/>
    </row>
    <row r="66" spans="1:253" ht="12.75" customHeight="1" x14ac:dyDescent="0.2">
      <c r="A66" s="382" t="s">
        <v>411</v>
      </c>
      <c r="B66" s="383"/>
      <c r="C66" s="103">
        <v>0.3</v>
      </c>
      <c r="D66" s="317">
        <v>0.3</v>
      </c>
      <c r="E66" s="24" t="str">
        <f>IF(D66=0,"UAKTUELL","")</f>
        <v/>
      </c>
      <c r="F66" s="277"/>
      <c r="G66" s="188"/>
    </row>
    <row r="67" spans="1:253" ht="13.5" customHeight="1" thickBot="1" x14ac:dyDescent="0.25">
      <c r="A67" s="384" t="s">
        <v>141</v>
      </c>
      <c r="B67" s="385"/>
      <c r="C67" s="134">
        <v>1</v>
      </c>
      <c r="D67" s="318">
        <v>1</v>
      </c>
      <c r="E67" s="41" t="str">
        <f>IF(D67=0,"UAKTUELL","")</f>
        <v/>
      </c>
      <c r="F67" s="133"/>
      <c r="G67" s="188"/>
    </row>
    <row r="68" spans="1:253" x14ac:dyDescent="0.2">
      <c r="A68" s="21"/>
      <c r="B68" s="21"/>
      <c r="C68" s="21"/>
      <c r="D68" s="21"/>
      <c r="E68" s="99"/>
      <c r="F68" s="21"/>
      <c r="G68" s="188"/>
      <c r="H68" s="24"/>
    </row>
    <row r="69" spans="1:253" ht="13.5" thickBot="1" x14ac:dyDescent="0.25">
      <c r="A69" s="7"/>
      <c r="G69" s="188"/>
    </row>
    <row r="70" spans="1:253" ht="15.75" x14ac:dyDescent="0.2">
      <c r="A70" s="26" t="s">
        <v>591</v>
      </c>
      <c r="B70" s="5"/>
      <c r="C70" s="5"/>
      <c r="D70" s="5"/>
      <c r="E70" s="97"/>
      <c r="F70" s="6"/>
      <c r="G70" s="188"/>
    </row>
    <row r="71" spans="1:253" ht="12.75" customHeight="1" x14ac:dyDescent="0.2">
      <c r="A71" s="27" t="s">
        <v>108</v>
      </c>
      <c r="B71" s="42" t="s">
        <v>109</v>
      </c>
      <c r="C71" s="9" t="s">
        <v>110</v>
      </c>
      <c r="D71" s="38" t="s">
        <v>130</v>
      </c>
      <c r="E71" s="42" t="s">
        <v>111</v>
      </c>
      <c r="F71" s="18" t="s">
        <v>113</v>
      </c>
      <c r="G71" s="188"/>
    </row>
    <row r="72" spans="1:253" ht="12.75" customHeight="1" x14ac:dyDescent="0.2">
      <c r="A72" s="10" t="s">
        <v>135</v>
      </c>
      <c r="B72" s="11"/>
      <c r="C72" s="11"/>
      <c r="D72" s="11"/>
      <c r="E72" s="98"/>
      <c r="F72" s="12"/>
      <c r="G72" s="188"/>
      <c r="M72" s="85"/>
      <c r="S72" s="85"/>
      <c r="Y72" s="85"/>
      <c r="AE72" s="85"/>
      <c r="AK72" s="85"/>
      <c r="AQ72" s="85"/>
      <c r="AW72" s="85"/>
      <c r="BC72" s="85"/>
      <c r="BI72" s="85"/>
      <c r="BO72" s="85"/>
      <c r="BU72" s="85"/>
      <c r="CA72" s="85"/>
      <c r="CG72" s="85"/>
      <c r="CM72" s="85"/>
      <c r="CS72" s="85"/>
      <c r="CY72" s="85"/>
      <c r="DE72" s="85"/>
      <c r="DK72" s="85"/>
      <c r="DQ72" s="85"/>
      <c r="DW72" s="85"/>
      <c r="EC72" s="85"/>
      <c r="EI72" s="85"/>
      <c r="EO72" s="85"/>
      <c r="EU72" s="85"/>
      <c r="FA72" s="85"/>
      <c r="FG72" s="85"/>
      <c r="FM72" s="85"/>
      <c r="FS72" s="85"/>
      <c r="FY72" s="85"/>
      <c r="GE72" s="85"/>
      <c r="GK72" s="85"/>
      <c r="GQ72" s="85"/>
      <c r="GW72" s="85"/>
      <c r="HC72" s="85"/>
      <c r="HI72" s="85"/>
      <c r="HO72" s="85"/>
      <c r="HU72" s="85"/>
      <c r="IA72" s="85"/>
      <c r="IG72" s="85"/>
      <c r="IM72" s="85"/>
      <c r="IS72" s="85"/>
    </row>
    <row r="73" spans="1:253" ht="12.75" customHeight="1" x14ac:dyDescent="0.2">
      <c r="A73" s="86" t="s">
        <v>489</v>
      </c>
      <c r="B73" s="87" t="s">
        <v>112</v>
      </c>
      <c r="C73" s="82">
        <v>150</v>
      </c>
      <c r="D73" s="82">
        <v>150</v>
      </c>
      <c r="E73" s="104" t="s">
        <v>88</v>
      </c>
      <c r="F73" s="96"/>
      <c r="G73" s="188"/>
    </row>
    <row r="74" spans="1:253" ht="12.75" customHeight="1" x14ac:dyDescent="0.2">
      <c r="A74" s="86" t="s">
        <v>490</v>
      </c>
      <c r="B74" s="87" t="s">
        <v>112</v>
      </c>
      <c r="C74" s="82">
        <v>50</v>
      </c>
      <c r="D74" s="82">
        <v>50</v>
      </c>
      <c r="E74" s="104" t="s">
        <v>88</v>
      </c>
      <c r="F74" s="96"/>
      <c r="G74" s="188"/>
    </row>
    <row r="75" spans="1:253" ht="12.75" customHeight="1" x14ac:dyDescent="0.2">
      <c r="A75" s="86" t="s">
        <v>468</v>
      </c>
      <c r="B75" s="87" t="s">
        <v>114</v>
      </c>
      <c r="C75" s="82">
        <f>(C49*C50)/(365*8)</f>
        <v>1</v>
      </c>
      <c r="D75" s="82">
        <f>(D49*D50)/(365*8)</f>
        <v>1</v>
      </c>
      <c r="E75" s="104"/>
      <c r="F75" s="96" t="str">
        <f>IF(F49&gt;0,F49,"")</f>
        <v/>
      </c>
      <c r="G75" s="188"/>
    </row>
    <row r="76" spans="1:253" ht="12.75" customHeight="1" x14ac:dyDescent="0.2">
      <c r="A76" s="86" t="s">
        <v>469</v>
      </c>
      <c r="B76" s="87" t="s">
        <v>114</v>
      </c>
      <c r="C76" s="82">
        <f>(C51*C52)/(365*8)</f>
        <v>1</v>
      </c>
      <c r="D76" s="82">
        <f>(D51*D52)/(365*8)</f>
        <v>1</v>
      </c>
      <c r="E76" s="104"/>
      <c r="F76" s="96" t="str">
        <f>IF(F51&gt;0,F51,"")</f>
        <v/>
      </c>
      <c r="G76" s="188"/>
    </row>
    <row r="77" spans="1:253" ht="12.75" customHeight="1" x14ac:dyDescent="0.2">
      <c r="A77" s="86" t="s">
        <v>457</v>
      </c>
      <c r="B77" s="87" t="s">
        <v>415</v>
      </c>
      <c r="C77" s="82">
        <v>10</v>
      </c>
      <c r="D77" s="82">
        <f>D73*D75/D139</f>
        <v>10</v>
      </c>
      <c r="E77" s="104" t="s">
        <v>89</v>
      </c>
      <c r="F77" s="325" t="s">
        <v>754</v>
      </c>
      <c r="G77" s="188"/>
    </row>
    <row r="78" spans="1:253" ht="15.75" x14ac:dyDescent="0.2">
      <c r="A78" s="86" t="s">
        <v>458</v>
      </c>
      <c r="B78" s="87" t="s">
        <v>415</v>
      </c>
      <c r="C78" s="82">
        <v>0.7142857142857143</v>
      </c>
      <c r="D78" s="82">
        <f>D74*D76/C139</f>
        <v>0.7142857142857143</v>
      </c>
      <c r="E78" s="104" t="s">
        <v>89</v>
      </c>
      <c r="F78" s="96" t="s">
        <v>754</v>
      </c>
      <c r="G78" s="188"/>
    </row>
    <row r="79" spans="1:253" ht="15.75" x14ac:dyDescent="0.2">
      <c r="A79" s="86" t="s">
        <v>90</v>
      </c>
      <c r="B79" s="87" t="s">
        <v>415</v>
      </c>
      <c r="C79" s="82">
        <v>1.5986394557823131</v>
      </c>
      <c r="D79" s="82">
        <f>((C$141*D78)+(D77*D$141))/(C$141+D$141)</f>
        <v>1.5986394557823131</v>
      </c>
      <c r="E79" s="104" t="s">
        <v>89</v>
      </c>
      <c r="F79" s="96" t="s">
        <v>467</v>
      </c>
      <c r="G79" s="188"/>
    </row>
    <row r="80" spans="1:253" x14ac:dyDescent="0.2">
      <c r="A80" s="88" t="s">
        <v>91</v>
      </c>
      <c r="B80" s="89"/>
      <c r="C80" s="11"/>
      <c r="D80" s="49"/>
      <c r="E80" s="98"/>
      <c r="F80" s="12"/>
      <c r="G80" s="188"/>
      <c r="M80" s="85"/>
      <c r="S80" s="85"/>
      <c r="Y80" s="85"/>
      <c r="AE80" s="85"/>
      <c r="AK80" s="85"/>
      <c r="AQ80" s="85"/>
      <c r="AW80" s="85"/>
      <c r="BC80" s="85"/>
      <c r="BI80" s="85"/>
      <c r="BO80" s="85"/>
      <c r="BU80" s="85"/>
      <c r="CA80" s="85"/>
      <c r="CG80" s="85"/>
      <c r="CM80" s="85"/>
      <c r="CS80" s="85"/>
      <c r="CY80" s="85"/>
      <c r="DE80" s="85"/>
      <c r="DK80" s="85"/>
      <c r="DQ80" s="85"/>
      <c r="DW80" s="85"/>
      <c r="EC80" s="85"/>
      <c r="EI80" s="85"/>
      <c r="EO80" s="85"/>
      <c r="EU80" s="85"/>
      <c r="FA80" s="85"/>
      <c r="FG80" s="85"/>
      <c r="FM80" s="85"/>
      <c r="FS80" s="85"/>
      <c r="FY80" s="85"/>
      <c r="GE80" s="85"/>
      <c r="GK80" s="85"/>
      <c r="GQ80" s="85"/>
      <c r="GW80" s="85"/>
      <c r="HC80" s="85"/>
      <c r="HI80" s="85"/>
      <c r="HO80" s="85"/>
      <c r="HU80" s="85"/>
      <c r="IA80" s="85"/>
      <c r="IG80" s="85"/>
      <c r="IM80" s="85"/>
      <c r="IS80" s="85"/>
    </row>
    <row r="81" spans="1:253" ht="14.25" x14ac:dyDescent="0.2">
      <c r="A81" s="86" t="s">
        <v>449</v>
      </c>
      <c r="B81" s="87"/>
      <c r="C81" s="82">
        <v>5100</v>
      </c>
      <c r="D81" s="82">
        <v>5100</v>
      </c>
      <c r="E81" s="104" t="s">
        <v>428</v>
      </c>
      <c r="F81" s="96"/>
      <c r="G81" s="188"/>
    </row>
    <row r="82" spans="1:253" ht="14.25" x14ac:dyDescent="0.2">
      <c r="A82" s="86" t="s">
        <v>466</v>
      </c>
      <c r="B82" s="87"/>
      <c r="C82" s="82">
        <v>5100</v>
      </c>
      <c r="D82" s="82">
        <v>5100</v>
      </c>
      <c r="E82" s="104" t="s">
        <v>428</v>
      </c>
      <c r="F82" s="96"/>
      <c r="G82" s="188"/>
    </row>
    <row r="83" spans="1:253" ht="14.25" x14ac:dyDescent="0.2">
      <c r="A83" s="86" t="s">
        <v>450</v>
      </c>
      <c r="B83" s="87"/>
      <c r="C83" s="82">
        <v>0.28000000000000003</v>
      </c>
      <c r="D83" s="82">
        <v>0.28000000000000003</v>
      </c>
      <c r="E83" s="104" t="s">
        <v>430</v>
      </c>
      <c r="F83" s="96"/>
      <c r="G83" s="188"/>
    </row>
    <row r="84" spans="1:253" ht="14.25" x14ac:dyDescent="0.2">
      <c r="A84" s="86" t="s">
        <v>459</v>
      </c>
      <c r="B84" s="87"/>
      <c r="C84" s="82">
        <v>0.17</v>
      </c>
      <c r="D84" s="82">
        <v>0.17</v>
      </c>
      <c r="E84" s="104" t="s">
        <v>430</v>
      </c>
      <c r="F84" s="96"/>
      <c r="G84" s="188"/>
    </row>
    <row r="85" spans="1:253" ht="15.75" x14ac:dyDescent="0.2">
      <c r="A85" s="86" t="s">
        <v>451</v>
      </c>
      <c r="B85" s="87" t="s">
        <v>115</v>
      </c>
      <c r="C85" s="82">
        <v>1428</v>
      </c>
      <c r="D85" s="82">
        <f>D81*D83</f>
        <v>1428.0000000000002</v>
      </c>
      <c r="E85" s="104" t="s">
        <v>88</v>
      </c>
      <c r="F85" s="96" t="s">
        <v>413</v>
      </c>
      <c r="G85" s="188"/>
    </row>
    <row r="86" spans="1:253" ht="12.75" customHeight="1" x14ac:dyDescent="0.2">
      <c r="A86" s="86" t="s">
        <v>460</v>
      </c>
      <c r="B86" s="87" t="s">
        <v>115</v>
      </c>
      <c r="C86" s="82">
        <v>867</v>
      </c>
      <c r="D86" s="82">
        <f>D82*D84</f>
        <v>867.00000000000011</v>
      </c>
      <c r="E86" s="104" t="s">
        <v>88</v>
      </c>
      <c r="F86" s="96" t="s">
        <v>413</v>
      </c>
      <c r="G86" s="188"/>
    </row>
    <row r="87" spans="1:253" s="67" customFormat="1" ht="12.75" customHeight="1" x14ac:dyDescent="0.2">
      <c r="A87" s="86" t="s">
        <v>454</v>
      </c>
      <c r="B87" s="87" t="s">
        <v>114</v>
      </c>
      <c r="C87" s="267">
        <v>0.21917808219178081</v>
      </c>
      <c r="D87" s="267">
        <f>(D53*D54)/(365*8)</f>
        <v>0.21917808219178081</v>
      </c>
      <c r="E87" s="104"/>
      <c r="F87" s="96" t="str">
        <f>IF(F53&gt;0,F53,"")</f>
        <v/>
      </c>
      <c r="G87" s="188"/>
    </row>
    <row r="88" spans="1:253" s="67" customFormat="1" ht="12.75" customHeight="1" x14ac:dyDescent="0.2">
      <c r="A88" s="86" t="s">
        <v>463</v>
      </c>
      <c r="B88" s="87" t="s">
        <v>114</v>
      </c>
      <c r="C88" s="267">
        <v>0.12328767123287671</v>
      </c>
      <c r="D88" s="267">
        <f>(D55*D56)/(365*8)</f>
        <v>0.12328767123287671</v>
      </c>
      <c r="E88" s="104"/>
      <c r="F88" s="96" t="str">
        <f>IF(F55&gt;0,F55,"")</f>
        <v/>
      </c>
      <c r="G88" s="188"/>
    </row>
    <row r="89" spans="1:253" s="67" customFormat="1" ht="13.5" customHeight="1" x14ac:dyDescent="0.2">
      <c r="A89" s="86" t="s">
        <v>452</v>
      </c>
      <c r="B89" s="87" t="s">
        <v>416</v>
      </c>
      <c r="C89" s="267">
        <v>20.865753424657537</v>
      </c>
      <c r="D89" s="267">
        <f>D85*D87/D139</f>
        <v>20.865753424657537</v>
      </c>
      <c r="E89" s="104" t="s">
        <v>89</v>
      </c>
      <c r="F89" s="96" t="s">
        <v>754</v>
      </c>
      <c r="G89" s="188"/>
    </row>
    <row r="90" spans="1:253" s="67" customFormat="1" ht="25.5" x14ac:dyDescent="0.2">
      <c r="A90" s="86" t="s">
        <v>461</v>
      </c>
      <c r="B90" s="87" t="s">
        <v>416</v>
      </c>
      <c r="C90" s="267">
        <v>1.5270058708414873</v>
      </c>
      <c r="D90" s="267">
        <f>D86*D88/C139</f>
        <v>1.5270058708414873</v>
      </c>
      <c r="E90" s="104" t="s">
        <v>89</v>
      </c>
      <c r="F90" s="96" t="s">
        <v>754</v>
      </c>
      <c r="G90" s="188"/>
    </row>
    <row r="91" spans="1:253" s="67" customFormat="1" ht="15.75" x14ac:dyDescent="0.2">
      <c r="A91" s="86" t="s">
        <v>440</v>
      </c>
      <c r="B91" s="87" t="s">
        <v>416</v>
      </c>
      <c r="C91" s="267">
        <v>3.3687913521573014</v>
      </c>
      <c r="D91" s="267">
        <f>((C$141*D90)+(D89*D$141))/((C$141+D$141))</f>
        <v>3.3687913521573014</v>
      </c>
      <c r="E91" s="104" t="s">
        <v>89</v>
      </c>
      <c r="F91" s="96" t="s">
        <v>470</v>
      </c>
      <c r="G91" s="188"/>
    </row>
    <row r="92" spans="1:253" x14ac:dyDescent="0.2">
      <c r="A92" s="90" t="s">
        <v>92</v>
      </c>
      <c r="B92" s="89"/>
      <c r="C92" s="11"/>
      <c r="D92" s="49"/>
      <c r="E92" s="98"/>
      <c r="F92" s="12"/>
      <c r="G92" s="188"/>
      <c r="M92" s="85"/>
      <c r="S92" s="85"/>
      <c r="Y92" s="85"/>
      <c r="AE92" s="85"/>
      <c r="AK92" s="85"/>
      <c r="AQ92" s="85"/>
      <c r="AW92" s="85"/>
      <c r="BC92" s="85"/>
      <c r="BI92" s="85"/>
      <c r="BO92" s="85"/>
      <c r="BU92" s="85"/>
      <c r="CA92" s="85"/>
      <c r="CG92" s="85"/>
      <c r="CM92" s="85"/>
      <c r="CS92" s="85"/>
      <c r="CY92" s="85"/>
      <c r="DE92" s="85"/>
      <c r="DK92" s="85"/>
      <c r="DQ92" s="85"/>
      <c r="DW92" s="85"/>
      <c r="EC92" s="85"/>
      <c r="EI92" s="85"/>
      <c r="EO92" s="85"/>
      <c r="EU92" s="85"/>
      <c r="FA92" s="85"/>
      <c r="FG92" s="85"/>
      <c r="FM92" s="85"/>
      <c r="FS92" s="85"/>
      <c r="FY92" s="85"/>
      <c r="GE92" s="85"/>
      <c r="GK92" s="85"/>
      <c r="GQ92" s="85"/>
      <c r="GW92" s="85"/>
      <c r="HC92" s="85"/>
      <c r="HI92" s="85"/>
      <c r="HO92" s="85"/>
      <c r="HU92" s="85"/>
      <c r="IA92" s="85"/>
      <c r="IG92" s="85"/>
      <c r="IM92" s="85"/>
      <c r="IS92" s="85"/>
    </row>
    <row r="93" spans="1:253" ht="15.75" x14ac:dyDescent="0.2">
      <c r="A93" s="86" t="s">
        <v>441</v>
      </c>
      <c r="B93" s="87" t="s">
        <v>116</v>
      </c>
      <c r="C93" s="82">
        <v>4.1000000000000002E-2</v>
      </c>
      <c r="D93" s="82">
        <v>4.1000000000000002E-2</v>
      </c>
      <c r="E93" s="104" t="s">
        <v>427</v>
      </c>
      <c r="F93" s="96"/>
      <c r="G93" s="188"/>
    </row>
    <row r="94" spans="1:253" ht="14.25" x14ac:dyDescent="0.2">
      <c r="A94" s="86" t="s">
        <v>471</v>
      </c>
      <c r="B94" s="87" t="s">
        <v>117</v>
      </c>
      <c r="C94" s="82">
        <v>7.6</v>
      </c>
      <c r="D94" s="82">
        <v>7.6</v>
      </c>
      <c r="E94" s="104" t="s">
        <v>429</v>
      </c>
      <c r="F94" s="96"/>
      <c r="G94" s="188"/>
    </row>
    <row r="95" spans="1:253" ht="14.25" x14ac:dyDescent="0.2">
      <c r="A95" s="86" t="s">
        <v>472</v>
      </c>
      <c r="B95" s="87" t="s">
        <v>117</v>
      </c>
      <c r="C95" s="82">
        <v>20</v>
      </c>
      <c r="D95" s="82">
        <v>20</v>
      </c>
      <c r="E95" s="104" t="s">
        <v>429</v>
      </c>
      <c r="F95" s="96"/>
      <c r="G95" s="188"/>
    </row>
    <row r="96" spans="1:253" x14ac:dyDescent="0.2">
      <c r="A96" s="86" t="s">
        <v>453</v>
      </c>
      <c r="B96" s="87" t="s">
        <v>118</v>
      </c>
      <c r="C96" s="82">
        <v>0.75</v>
      </c>
      <c r="D96" s="82">
        <v>0.75</v>
      </c>
      <c r="E96" s="104"/>
      <c r="F96" s="96"/>
      <c r="G96" s="188"/>
    </row>
    <row r="97" spans="1:253" x14ac:dyDescent="0.2">
      <c r="A97" s="86" t="s">
        <v>462</v>
      </c>
      <c r="B97" s="87" t="s">
        <v>118</v>
      </c>
      <c r="C97" s="82">
        <v>0.75</v>
      </c>
      <c r="D97" s="82">
        <v>0.75</v>
      </c>
      <c r="E97" s="104"/>
      <c r="F97" s="96"/>
      <c r="G97" s="188"/>
    </row>
    <row r="98" spans="1:253" s="67" customFormat="1" ht="15.75" x14ac:dyDescent="0.2">
      <c r="A98" s="86" t="s">
        <v>454</v>
      </c>
      <c r="B98" s="87" t="s">
        <v>114</v>
      </c>
      <c r="C98" s="82">
        <v>1</v>
      </c>
      <c r="D98" s="82">
        <f>D57*D58/(365*24)</f>
        <v>1</v>
      </c>
      <c r="E98" s="104"/>
      <c r="F98" s="96" t="str">
        <f>IF(F57&gt;0,F57,"")</f>
        <v/>
      </c>
      <c r="G98" s="188"/>
    </row>
    <row r="99" spans="1:253" s="67" customFormat="1" ht="15.75" x14ac:dyDescent="0.2">
      <c r="A99" s="86" t="s">
        <v>463</v>
      </c>
      <c r="B99" s="87" t="s">
        <v>114</v>
      </c>
      <c r="C99" s="82">
        <v>1</v>
      </c>
      <c r="D99" s="82">
        <f>D59*D60/(365*24)</f>
        <v>1</v>
      </c>
      <c r="E99" s="104"/>
      <c r="F99" s="96" t="str">
        <f>IF(F59&gt;0,F59,"")</f>
        <v/>
      </c>
      <c r="G99" s="188"/>
    </row>
    <row r="100" spans="1:253" s="67" customFormat="1" ht="15.75" x14ac:dyDescent="0.2">
      <c r="A100" s="86" t="s">
        <v>455</v>
      </c>
      <c r="B100" s="87" t="s">
        <v>421</v>
      </c>
      <c r="C100" s="266">
        <v>1.558E-2</v>
      </c>
      <c r="D100" s="266">
        <f>D93*D94*D96*D99/D139</f>
        <v>1.558E-2</v>
      </c>
      <c r="E100" s="104" t="s">
        <v>89</v>
      </c>
      <c r="F100" s="96" t="s">
        <v>754</v>
      </c>
      <c r="G100" s="188"/>
    </row>
    <row r="101" spans="1:253" s="67" customFormat="1" ht="15.75" x14ac:dyDescent="0.2">
      <c r="A101" s="86" t="s">
        <v>464</v>
      </c>
      <c r="B101" s="87" t="s">
        <v>421</v>
      </c>
      <c r="C101" s="266">
        <v>8.7857142857142856E-3</v>
      </c>
      <c r="D101" s="266">
        <f>D93*D95*D97*D98/C139</f>
        <v>8.7857142857142856E-3</v>
      </c>
      <c r="E101" s="104" t="s">
        <v>89</v>
      </c>
      <c r="F101" s="96" t="s">
        <v>754</v>
      </c>
      <c r="G101" s="188"/>
    </row>
    <row r="102" spans="1:253" s="67" customFormat="1" ht="15.75" x14ac:dyDescent="0.2">
      <c r="A102" s="86" t="s">
        <v>93</v>
      </c>
      <c r="B102" s="87" t="s">
        <v>421</v>
      </c>
      <c r="C102" s="266">
        <v>9.4327891156462586E-3</v>
      </c>
      <c r="D102" s="266">
        <f>((C$141*D101)+(D100*D$141))/(C$141+D$141)</f>
        <v>9.4327891156462586E-3</v>
      </c>
      <c r="E102" s="104" t="s">
        <v>89</v>
      </c>
      <c r="F102" s="96" t="s">
        <v>473</v>
      </c>
      <c r="G102" s="188"/>
    </row>
    <row r="103" spans="1:253" x14ac:dyDescent="0.2">
      <c r="A103" s="90" t="s">
        <v>136</v>
      </c>
      <c r="B103" s="89"/>
      <c r="C103" s="11"/>
      <c r="D103" s="49"/>
      <c r="E103" s="98"/>
      <c r="F103" s="12"/>
      <c r="G103" s="188"/>
      <c r="M103" s="85"/>
      <c r="S103" s="85"/>
      <c r="Y103" s="85"/>
      <c r="AE103" s="85"/>
      <c r="AK103" s="85"/>
      <c r="AQ103" s="85"/>
      <c r="AW103" s="85"/>
      <c r="BC103" s="85"/>
      <c r="BI103" s="85"/>
      <c r="BO103" s="85"/>
      <c r="BU103" s="85"/>
      <c r="CA103" s="85"/>
      <c r="CG103" s="85"/>
      <c r="CM103" s="85"/>
      <c r="CS103" s="85"/>
      <c r="CY103" s="85"/>
      <c r="DE103" s="85"/>
      <c r="DK103" s="85"/>
      <c r="DQ103" s="85"/>
      <c r="DW103" s="85"/>
      <c r="EC103" s="85"/>
      <c r="EI103" s="85"/>
      <c r="EO103" s="85"/>
      <c r="EU103" s="85"/>
      <c r="FA103" s="85"/>
      <c r="FG103" s="85"/>
      <c r="FM103" s="85"/>
      <c r="FS103" s="85"/>
      <c r="FY103" s="85"/>
      <c r="GE103" s="85"/>
      <c r="GK103" s="85"/>
      <c r="GQ103" s="85"/>
      <c r="GW103" s="85"/>
      <c r="HC103" s="85"/>
      <c r="HI103" s="85"/>
      <c r="HO103" s="85"/>
      <c r="HU103" s="85"/>
      <c r="IA103" s="85"/>
      <c r="IG103" s="85"/>
      <c r="IM103" s="85"/>
      <c r="IS103" s="85"/>
    </row>
    <row r="104" spans="1:253" ht="14.25" x14ac:dyDescent="0.2">
      <c r="A104" s="86" t="s">
        <v>471</v>
      </c>
      <c r="B104" s="87" t="s">
        <v>117</v>
      </c>
      <c r="C104" s="82">
        <v>7.6</v>
      </c>
      <c r="D104" s="82">
        <v>7.6</v>
      </c>
      <c r="E104" s="104" t="s">
        <v>429</v>
      </c>
      <c r="F104" s="96"/>
      <c r="G104" s="188"/>
    </row>
    <row r="105" spans="1:253" ht="14.25" x14ac:dyDescent="0.2">
      <c r="A105" s="86" t="s">
        <v>472</v>
      </c>
      <c r="B105" s="87" t="s">
        <v>117</v>
      </c>
      <c r="C105" s="82">
        <v>20</v>
      </c>
      <c r="D105" s="82">
        <v>20</v>
      </c>
      <c r="E105" s="104" t="s">
        <v>429</v>
      </c>
      <c r="F105" s="96"/>
      <c r="G105" s="188"/>
    </row>
    <row r="106" spans="1:253" s="67" customFormat="1" x14ac:dyDescent="0.2">
      <c r="A106" s="86" t="s">
        <v>454</v>
      </c>
      <c r="B106" s="87" t="s">
        <v>419</v>
      </c>
      <c r="C106" s="82">
        <v>1</v>
      </c>
      <c r="D106" s="82">
        <f>D61*D62/(365*24)</f>
        <v>1</v>
      </c>
      <c r="E106" s="104"/>
      <c r="F106" s="96" t="str">
        <f>IF(F61&gt;0,F61,"")</f>
        <v/>
      </c>
      <c r="G106" s="188"/>
    </row>
    <row r="107" spans="1:253" s="67" customFormat="1" x14ac:dyDescent="0.2">
      <c r="A107" s="86" t="s">
        <v>463</v>
      </c>
      <c r="B107" s="87"/>
      <c r="C107" s="82">
        <v>1</v>
      </c>
      <c r="D107" s="82">
        <f>D63*D64/(365*24)</f>
        <v>1</v>
      </c>
      <c r="E107" s="104"/>
      <c r="F107" s="96" t="str">
        <f>IF(F63&gt;0,F63,"")</f>
        <v/>
      </c>
      <c r="G107" s="188"/>
    </row>
    <row r="108" spans="1:253" s="67" customFormat="1" ht="27" x14ac:dyDescent="0.2">
      <c r="A108" s="86" t="s">
        <v>455</v>
      </c>
      <c r="B108" s="87" t="s">
        <v>420</v>
      </c>
      <c r="C108" s="268">
        <v>506.66666666666657</v>
      </c>
      <c r="D108" s="268">
        <f>D104*D106/D139*1000</f>
        <v>506.66666666666657</v>
      </c>
      <c r="E108" s="104" t="s">
        <v>431</v>
      </c>
      <c r="F108" s="96" t="s">
        <v>754</v>
      </c>
      <c r="G108" s="188"/>
    </row>
    <row r="109" spans="1:253" s="67" customFormat="1" ht="27" x14ac:dyDescent="0.2">
      <c r="A109" s="86" t="s">
        <v>464</v>
      </c>
      <c r="B109" s="87" t="s">
        <v>420</v>
      </c>
      <c r="C109" s="268">
        <v>285.71428571428572</v>
      </c>
      <c r="D109" s="268">
        <f>D105*D107/C139*1000</f>
        <v>285.71428571428572</v>
      </c>
      <c r="E109" s="104" t="s">
        <v>431</v>
      </c>
      <c r="F109" s="96" t="s">
        <v>754</v>
      </c>
      <c r="G109" s="188"/>
    </row>
    <row r="110" spans="1:253" s="67" customFormat="1" ht="27" x14ac:dyDescent="0.2">
      <c r="A110" s="86" t="s">
        <v>93</v>
      </c>
      <c r="B110" s="87" t="s">
        <v>420</v>
      </c>
      <c r="C110" s="268">
        <v>306.75736961451202</v>
      </c>
      <c r="D110" s="268">
        <f>((C$141*D109)+(D108*D$141))/(C$141+D$141)</f>
        <v>306.75736961451247</v>
      </c>
      <c r="E110" s="104" t="s">
        <v>431</v>
      </c>
      <c r="F110" s="96" t="s">
        <v>474</v>
      </c>
      <c r="G110" s="188"/>
    </row>
    <row r="111" spans="1:253" x14ac:dyDescent="0.2">
      <c r="A111" s="90" t="s">
        <v>137</v>
      </c>
      <c r="B111" s="89"/>
      <c r="C111" s="11"/>
      <c r="D111" s="49"/>
      <c r="E111" s="98"/>
      <c r="F111" s="12"/>
      <c r="G111" s="188"/>
      <c r="M111" s="85"/>
      <c r="S111" s="85"/>
      <c r="Y111" s="85"/>
      <c r="AE111" s="85"/>
      <c r="AK111" s="85"/>
      <c r="AQ111" s="85"/>
      <c r="AW111" s="85"/>
      <c r="BC111" s="85"/>
      <c r="BI111" s="85"/>
      <c r="BO111" s="85"/>
      <c r="BU111" s="85"/>
      <c r="CA111" s="85"/>
      <c r="CG111" s="85"/>
      <c r="CM111" s="85"/>
      <c r="CS111" s="85"/>
      <c r="CY111" s="85"/>
      <c r="DE111" s="85"/>
      <c r="DK111" s="85"/>
      <c r="DQ111" s="85"/>
      <c r="DW111" s="85"/>
      <c r="EC111" s="85"/>
      <c r="EI111" s="85"/>
      <c r="EO111" s="85"/>
      <c r="EU111" s="85"/>
      <c r="FA111" s="85"/>
      <c r="FG111" s="85"/>
      <c r="FM111" s="85"/>
      <c r="FS111" s="85"/>
      <c r="FY111" s="85"/>
      <c r="GE111" s="85"/>
      <c r="GK111" s="85"/>
      <c r="GQ111" s="85"/>
      <c r="GW111" s="85"/>
      <c r="HC111" s="85"/>
      <c r="HI111" s="85"/>
      <c r="HO111" s="85"/>
      <c r="HU111" s="85"/>
      <c r="IA111" s="85"/>
      <c r="IG111" s="85"/>
      <c r="IM111" s="85"/>
      <c r="IS111" s="85"/>
    </row>
    <row r="112" spans="1:253" ht="25.5" x14ac:dyDescent="0.2">
      <c r="A112" s="86" t="s">
        <v>491</v>
      </c>
      <c r="B112" s="87" t="s">
        <v>126</v>
      </c>
      <c r="C112" s="82">
        <v>1</v>
      </c>
      <c r="D112" s="82">
        <v>1</v>
      </c>
      <c r="E112" s="104" t="s">
        <v>94</v>
      </c>
      <c r="F112" s="96"/>
      <c r="G112" s="188"/>
    </row>
    <row r="113" spans="1:253" ht="25.5" x14ac:dyDescent="0.2">
      <c r="A113" s="86" t="s">
        <v>492</v>
      </c>
      <c r="B113" s="87" t="s">
        <v>126</v>
      </c>
      <c r="C113" s="82">
        <v>2</v>
      </c>
      <c r="D113" s="82">
        <v>2</v>
      </c>
      <c r="E113" s="104" t="s">
        <v>94</v>
      </c>
      <c r="F113" s="96"/>
      <c r="G113" s="188"/>
    </row>
    <row r="114" spans="1:253" s="67" customFormat="1" ht="25.5" x14ac:dyDescent="0.2">
      <c r="A114" s="86" t="s">
        <v>432</v>
      </c>
      <c r="B114" s="87" t="s">
        <v>114</v>
      </c>
      <c r="C114" s="215">
        <v>1</v>
      </c>
      <c r="D114" s="215">
        <f>D65</f>
        <v>1</v>
      </c>
      <c r="E114" s="104"/>
      <c r="F114" s="96" t="str">
        <f>IF(F65&gt;0,F65,"")</f>
        <v/>
      </c>
      <c r="G114" s="188"/>
    </row>
    <row r="115" spans="1:253" s="67" customFormat="1" ht="15.75" x14ac:dyDescent="0.2">
      <c r="A115" s="86" t="s">
        <v>423</v>
      </c>
      <c r="B115" s="87" t="s">
        <v>417</v>
      </c>
      <c r="C115" s="266">
        <v>6.6666666666666666E-2</v>
      </c>
      <c r="D115" s="266">
        <f>D112*D114/D139</f>
        <v>6.6666666666666666E-2</v>
      </c>
      <c r="E115" s="104" t="s">
        <v>95</v>
      </c>
      <c r="F115" s="96" t="s">
        <v>754</v>
      </c>
      <c r="G115" s="188"/>
    </row>
    <row r="116" spans="1:253" s="67" customFormat="1" ht="15.75" x14ac:dyDescent="0.2">
      <c r="A116" s="86" t="s">
        <v>424</v>
      </c>
      <c r="B116" s="87" t="s">
        <v>417</v>
      </c>
      <c r="C116" s="266">
        <v>2.8571428571428571E-2</v>
      </c>
      <c r="D116" s="266">
        <f>D113*D114/C139</f>
        <v>2.8571428571428571E-2</v>
      </c>
      <c r="E116" s="104" t="s">
        <v>95</v>
      </c>
      <c r="F116" s="96" t="s">
        <v>754</v>
      </c>
      <c r="G116" s="188"/>
    </row>
    <row r="117" spans="1:253" s="67" customFormat="1" ht="15.75" x14ac:dyDescent="0.2">
      <c r="A117" s="86" t="s">
        <v>96</v>
      </c>
      <c r="B117" s="87" t="s">
        <v>417</v>
      </c>
      <c r="C117" s="266">
        <v>3.2199546485260772E-2</v>
      </c>
      <c r="D117" s="266">
        <f>((C$141*D116)+(D115*D$141))/(C$141+D$141)</f>
        <v>3.2199546485260772E-2</v>
      </c>
      <c r="E117" s="104" t="s">
        <v>95</v>
      </c>
      <c r="F117" s="96" t="s">
        <v>475</v>
      </c>
      <c r="G117" s="188"/>
    </row>
    <row r="118" spans="1:253" x14ac:dyDescent="0.2">
      <c r="A118" s="88" t="s">
        <v>138</v>
      </c>
      <c r="B118" s="91"/>
      <c r="C118" s="83"/>
      <c r="D118" s="173"/>
      <c r="E118" s="100"/>
      <c r="F118" s="84"/>
      <c r="G118" s="188"/>
      <c r="M118" s="85"/>
      <c r="S118" s="85"/>
      <c r="Y118" s="85"/>
      <c r="AE118" s="85"/>
      <c r="AK118" s="85"/>
      <c r="AQ118" s="85"/>
      <c r="AW118" s="85"/>
      <c r="BC118" s="85"/>
      <c r="BI118" s="85"/>
      <c r="BO118" s="85"/>
      <c r="BU118" s="85"/>
      <c r="CA118" s="85"/>
      <c r="CG118" s="85"/>
      <c r="CM118" s="85"/>
      <c r="CS118" s="85"/>
      <c r="CY118" s="85"/>
      <c r="DE118" s="85"/>
      <c r="DK118" s="85"/>
      <c r="DQ118" s="85"/>
      <c r="DW118" s="85"/>
      <c r="EC118" s="85"/>
      <c r="EI118" s="85"/>
      <c r="EO118" s="85"/>
      <c r="EU118" s="85"/>
      <c r="FA118" s="85"/>
      <c r="FG118" s="85"/>
      <c r="FM118" s="85"/>
      <c r="FS118" s="85"/>
      <c r="FY118" s="85"/>
      <c r="GE118" s="85"/>
      <c r="GK118" s="85"/>
      <c r="GQ118" s="85"/>
      <c r="GW118" s="85"/>
      <c r="HC118" s="85"/>
      <c r="HI118" s="85"/>
      <c r="HO118" s="85"/>
      <c r="HU118" s="85"/>
      <c r="IA118" s="85"/>
      <c r="IG118" s="85"/>
      <c r="IM118" s="85"/>
      <c r="IS118" s="85"/>
    </row>
    <row r="119" spans="1:253" ht="25.5" x14ac:dyDescent="0.2">
      <c r="A119" s="86" t="s">
        <v>493</v>
      </c>
      <c r="B119" s="87" t="s">
        <v>121</v>
      </c>
      <c r="C119" s="82">
        <v>0.15</v>
      </c>
      <c r="D119" s="82">
        <v>0.15</v>
      </c>
      <c r="E119" s="104" t="s">
        <v>97</v>
      </c>
      <c r="F119" s="96"/>
      <c r="G119" s="188"/>
    </row>
    <row r="120" spans="1:253" ht="25.5" x14ac:dyDescent="0.2">
      <c r="A120" s="86" t="s">
        <v>494</v>
      </c>
      <c r="B120" s="87" t="s">
        <v>121</v>
      </c>
      <c r="C120" s="82">
        <v>0.28999999999999998</v>
      </c>
      <c r="D120" s="82">
        <v>0.28999999999999998</v>
      </c>
      <c r="E120" s="104" t="s">
        <v>97</v>
      </c>
      <c r="F120" s="96"/>
      <c r="G120" s="188"/>
    </row>
    <row r="121" spans="1:253" ht="15.75" x14ac:dyDescent="0.2">
      <c r="A121" s="86" t="s">
        <v>139</v>
      </c>
      <c r="B121" s="87" t="s">
        <v>114</v>
      </c>
      <c r="C121" s="216">
        <v>1</v>
      </c>
      <c r="D121" s="216">
        <v>1</v>
      </c>
      <c r="E121" s="104"/>
      <c r="F121" s="96"/>
      <c r="G121" s="188"/>
    </row>
    <row r="122" spans="1:253" s="67" customFormat="1" ht="25.5" x14ac:dyDescent="0.2">
      <c r="A122" s="86" t="s">
        <v>411</v>
      </c>
      <c r="B122" s="87" t="s">
        <v>418</v>
      </c>
      <c r="C122" s="101">
        <v>0.3</v>
      </c>
      <c r="D122" s="101">
        <f>D66</f>
        <v>0.3</v>
      </c>
      <c r="E122" s="104"/>
      <c r="F122" s="96" t="str">
        <f>IF(F66&gt;0,F66,"")</f>
        <v/>
      </c>
      <c r="G122" s="188"/>
    </row>
    <row r="123" spans="1:253" ht="25.5" x14ac:dyDescent="0.2">
      <c r="A123" s="343" t="s">
        <v>786</v>
      </c>
      <c r="B123" s="87" t="s">
        <v>123</v>
      </c>
      <c r="C123" s="101">
        <v>0.5</v>
      </c>
      <c r="D123" s="101">
        <f>1-D124</f>
        <v>0.5</v>
      </c>
      <c r="E123" s="104"/>
      <c r="F123" s="96" t="s">
        <v>433</v>
      </c>
      <c r="G123" s="188"/>
    </row>
    <row r="124" spans="1:253" ht="25.5" x14ac:dyDescent="0.2">
      <c r="A124" s="343" t="s">
        <v>787</v>
      </c>
      <c r="B124" s="87" t="s">
        <v>122</v>
      </c>
      <c r="C124" s="101">
        <v>0.5</v>
      </c>
      <c r="D124" s="101">
        <v>0.5</v>
      </c>
      <c r="E124" s="104"/>
      <c r="F124" s="96"/>
      <c r="G124" s="188"/>
    </row>
    <row r="125" spans="1:253" ht="25.5" x14ac:dyDescent="0.2">
      <c r="A125" s="86" t="s">
        <v>456</v>
      </c>
      <c r="B125" s="87" t="s">
        <v>120</v>
      </c>
      <c r="C125" s="82">
        <v>0.01</v>
      </c>
      <c r="D125" s="82">
        <f>D119*D121/D139</f>
        <v>0.01</v>
      </c>
      <c r="E125" s="104" t="s">
        <v>98</v>
      </c>
      <c r="F125" s="96" t="s">
        <v>754</v>
      </c>
      <c r="G125" s="188"/>
    </row>
    <row r="126" spans="1:253" ht="25.5" x14ac:dyDescent="0.2">
      <c r="A126" s="86" t="s">
        <v>465</v>
      </c>
      <c r="B126" s="87" t="s">
        <v>120</v>
      </c>
      <c r="C126" s="265">
        <v>4.1428571428571426E-3</v>
      </c>
      <c r="D126" s="265">
        <f>D120*D121/C139</f>
        <v>4.1428571428571426E-3</v>
      </c>
      <c r="E126" s="104" t="s">
        <v>98</v>
      </c>
      <c r="F126" s="96" t="s">
        <v>754</v>
      </c>
      <c r="G126" s="188"/>
    </row>
    <row r="127" spans="1:253" ht="15.75" x14ac:dyDescent="0.2">
      <c r="A127" s="86" t="s">
        <v>119</v>
      </c>
      <c r="B127" s="87" t="s">
        <v>120</v>
      </c>
      <c r="C127" s="265">
        <v>4.7006802721088438E-3</v>
      </c>
      <c r="D127" s="265">
        <f>((C$141*D126)+(D125*D$141))/(C$141+D$141)</f>
        <v>4.7006802721088438E-3</v>
      </c>
      <c r="E127" s="104" t="s">
        <v>98</v>
      </c>
      <c r="F127" s="96" t="s">
        <v>476</v>
      </c>
      <c r="G127" s="188"/>
    </row>
    <row r="128" spans="1:253" x14ac:dyDescent="0.2">
      <c r="A128" s="88" t="s">
        <v>140</v>
      </c>
      <c r="B128" s="89"/>
      <c r="C128" s="11"/>
      <c r="D128" s="49"/>
      <c r="E128" s="98"/>
      <c r="F128" s="12"/>
      <c r="G128" s="188"/>
      <c r="M128" s="85"/>
      <c r="S128" s="85"/>
      <c r="Y128" s="85"/>
      <c r="AE128" s="85"/>
      <c r="AK128" s="85"/>
      <c r="AQ128" s="85"/>
      <c r="AW128" s="85"/>
      <c r="BC128" s="85"/>
      <c r="BI128" s="85"/>
      <c r="BO128" s="85"/>
      <c r="BU128" s="85"/>
      <c r="CA128" s="85"/>
      <c r="CG128" s="85"/>
      <c r="CM128" s="85"/>
      <c r="CS128" s="85"/>
      <c r="CY128" s="85"/>
      <c r="DE128" s="85"/>
      <c r="DK128" s="85"/>
      <c r="DQ128" s="85"/>
      <c r="DW128" s="85"/>
      <c r="EC128" s="85"/>
      <c r="EI128" s="85"/>
      <c r="EO128" s="85"/>
      <c r="EU128" s="85"/>
      <c r="FA128" s="85"/>
      <c r="FG128" s="85"/>
      <c r="FM128" s="85"/>
      <c r="FS128" s="85"/>
      <c r="FY128" s="85"/>
      <c r="GE128" s="85"/>
      <c r="GK128" s="85"/>
      <c r="GQ128" s="85"/>
      <c r="GW128" s="85"/>
      <c r="HC128" s="85"/>
      <c r="HI128" s="85"/>
      <c r="HO128" s="85"/>
      <c r="HU128" s="85"/>
      <c r="IA128" s="85"/>
      <c r="IG128" s="85"/>
      <c r="IM128" s="85"/>
      <c r="IS128" s="85"/>
    </row>
    <row r="129" spans="1:7" ht="25.5" x14ac:dyDescent="0.2">
      <c r="A129" s="92" t="s">
        <v>495</v>
      </c>
      <c r="B129" s="93" t="s">
        <v>125</v>
      </c>
      <c r="C129" s="43">
        <v>7.0000000000000007E-2</v>
      </c>
      <c r="D129" s="43">
        <v>7.0000000000000007E-2</v>
      </c>
      <c r="E129" s="105" t="s">
        <v>97</v>
      </c>
      <c r="F129" s="31"/>
      <c r="G129" s="188"/>
    </row>
    <row r="130" spans="1:7" ht="25.5" x14ac:dyDescent="0.2">
      <c r="A130" s="92" t="s">
        <v>496</v>
      </c>
      <c r="B130" s="93" t="s">
        <v>125</v>
      </c>
      <c r="C130" s="43">
        <v>0.14000000000000001</v>
      </c>
      <c r="D130" s="43">
        <v>0.14000000000000001</v>
      </c>
      <c r="E130" s="105" t="s">
        <v>97</v>
      </c>
      <c r="F130" s="31"/>
      <c r="G130" s="188"/>
    </row>
    <row r="131" spans="1:7" ht="15.75" x14ac:dyDescent="0.2">
      <c r="A131" s="92" t="s">
        <v>139</v>
      </c>
      <c r="B131" s="93" t="s">
        <v>114</v>
      </c>
      <c r="C131" s="43">
        <v>1</v>
      </c>
      <c r="D131" s="43">
        <v>1</v>
      </c>
      <c r="E131" s="105"/>
      <c r="F131" s="31"/>
      <c r="G131" s="188"/>
    </row>
    <row r="132" spans="1:7" s="67" customFormat="1" ht="25.5" x14ac:dyDescent="0.2">
      <c r="A132" s="92" t="s">
        <v>141</v>
      </c>
      <c r="B132" s="87" t="s">
        <v>414</v>
      </c>
      <c r="C132" s="174">
        <v>1</v>
      </c>
      <c r="D132" s="174">
        <f>D67</f>
        <v>1</v>
      </c>
      <c r="E132" s="105"/>
      <c r="F132" s="31" t="str">
        <f>IF(F67&gt;0,F67,"")</f>
        <v/>
      </c>
      <c r="G132" s="188"/>
    </row>
    <row r="133" spans="1:7" ht="25.5" x14ac:dyDescent="0.2">
      <c r="A133" s="92" t="s">
        <v>425</v>
      </c>
      <c r="B133" s="93" t="s">
        <v>124</v>
      </c>
      <c r="C133" s="269">
        <v>4.6666666666666671E-3</v>
      </c>
      <c r="D133" s="269">
        <f>D129*D131/D139</f>
        <v>4.6666666666666671E-3</v>
      </c>
      <c r="E133" s="105" t="s">
        <v>98</v>
      </c>
      <c r="F133" s="31" t="s">
        <v>754</v>
      </c>
      <c r="G133" s="188"/>
    </row>
    <row r="134" spans="1:7" ht="25.5" x14ac:dyDescent="0.2">
      <c r="A134" s="92" t="s">
        <v>426</v>
      </c>
      <c r="B134" s="93" t="s">
        <v>124</v>
      </c>
      <c r="C134" s="43">
        <v>2E-3</v>
      </c>
      <c r="D134" s="43">
        <f>D130*D131/C139</f>
        <v>2E-3</v>
      </c>
      <c r="E134" s="105" t="s">
        <v>98</v>
      </c>
      <c r="F134" s="31" t="s">
        <v>754</v>
      </c>
      <c r="G134" s="188"/>
    </row>
    <row r="135" spans="1:7" ht="15.75" x14ac:dyDescent="0.2">
      <c r="A135" s="92" t="s">
        <v>788</v>
      </c>
      <c r="B135" s="93" t="s">
        <v>124</v>
      </c>
      <c r="C135" s="269">
        <v>2.2539682539682543E-3</v>
      </c>
      <c r="D135" s="269">
        <f>((C$141*D134)+(D133*D$141))/(C$141+D$141)</f>
        <v>2.2539682539682543E-3</v>
      </c>
      <c r="E135" s="105" t="s">
        <v>98</v>
      </c>
      <c r="F135" s="96" t="s">
        <v>477</v>
      </c>
      <c r="G135" s="188"/>
    </row>
    <row r="136" spans="1:7" ht="13.5" thickBot="1" x14ac:dyDescent="0.25">
      <c r="A136" s="94" t="s">
        <v>789</v>
      </c>
      <c r="B136" s="95" t="s">
        <v>74</v>
      </c>
      <c r="C136" s="102">
        <v>0.1</v>
      </c>
      <c r="D136" s="102">
        <v>0.1</v>
      </c>
      <c r="E136" s="106"/>
      <c r="F136" s="34"/>
      <c r="G136" s="188"/>
    </row>
    <row r="137" spans="1:7" ht="13.5" thickBot="1" x14ac:dyDescent="0.25">
      <c r="A137" s="24"/>
      <c r="B137" s="25"/>
      <c r="C137" s="25"/>
      <c r="D137" s="25"/>
      <c r="F137" s="25"/>
      <c r="G137" s="188"/>
    </row>
    <row r="138" spans="1:7" x14ac:dyDescent="0.2">
      <c r="A138" s="45" t="s">
        <v>498</v>
      </c>
      <c r="B138" s="48"/>
      <c r="C138" s="80" t="s">
        <v>86</v>
      </c>
      <c r="D138" s="81" t="s">
        <v>87</v>
      </c>
      <c r="E138" s="141" t="s">
        <v>111</v>
      </c>
      <c r="G138" s="188"/>
    </row>
    <row r="139" spans="1:7" x14ac:dyDescent="0.2">
      <c r="A139" s="46" t="s">
        <v>142</v>
      </c>
      <c r="B139" s="49"/>
      <c r="C139" s="15">
        <v>70</v>
      </c>
      <c r="D139" s="39">
        <v>15</v>
      </c>
      <c r="E139" s="213" t="s">
        <v>99</v>
      </c>
      <c r="G139" s="188"/>
    </row>
    <row r="140" spans="1:7" x14ac:dyDescent="0.2">
      <c r="A140" s="46" t="s">
        <v>100</v>
      </c>
      <c r="B140" s="49"/>
      <c r="C140" s="43" t="s">
        <v>102</v>
      </c>
      <c r="D140" s="44" t="s">
        <v>101</v>
      </c>
      <c r="E140" s="213" t="s">
        <v>103</v>
      </c>
      <c r="G140" s="188"/>
    </row>
    <row r="141" spans="1:7" ht="13.5" thickBot="1" x14ac:dyDescent="0.25">
      <c r="A141" s="47" t="s">
        <v>104</v>
      </c>
      <c r="B141" s="50"/>
      <c r="C141" s="33">
        <v>57</v>
      </c>
      <c r="D141" s="40">
        <v>6</v>
      </c>
      <c r="E141" s="214" t="s">
        <v>103</v>
      </c>
      <c r="G141" s="188"/>
    </row>
    <row r="142" spans="1:7" ht="13.5" thickBot="1" x14ac:dyDescent="0.25">
      <c r="G142" s="188"/>
    </row>
    <row r="143" spans="1:7" ht="12.75" customHeight="1" thickBot="1" x14ac:dyDescent="0.25">
      <c r="A143" s="386" t="s">
        <v>770</v>
      </c>
      <c r="B143" s="387"/>
      <c r="C143" s="388"/>
      <c r="G143" s="188"/>
    </row>
    <row r="144" spans="1:7" x14ac:dyDescent="0.2">
      <c r="A144" s="35" t="s">
        <v>478</v>
      </c>
      <c r="B144" s="4" t="s">
        <v>80</v>
      </c>
      <c r="C144" s="115">
        <f>(D35*D38)/(D33*D39*D41+((D35+D34)*D38))</f>
        <v>7.3451639440592312E-2</v>
      </c>
      <c r="G144" s="188"/>
    </row>
    <row r="145" spans="1:7" ht="13.5" thickBot="1" x14ac:dyDescent="0.25">
      <c r="A145" s="32"/>
      <c r="B145" s="33" t="s">
        <v>81</v>
      </c>
      <c r="C145" s="114">
        <f>1/C144</f>
        <v>13.6144</v>
      </c>
      <c r="G145" s="188"/>
    </row>
    <row r="146" spans="1:7" ht="15.75" x14ac:dyDescent="0.2">
      <c r="A146" s="35" t="s">
        <v>84</v>
      </c>
      <c r="B146" s="4" t="s">
        <v>143</v>
      </c>
      <c r="C146" s="116">
        <f>D45/D43</f>
        <v>4.7304000000000001E-3</v>
      </c>
      <c r="G146" s="188"/>
    </row>
    <row r="147" spans="1:7" ht="13.5" thickBot="1" x14ac:dyDescent="0.25">
      <c r="A147" s="32"/>
      <c r="B147" s="33" t="s">
        <v>85</v>
      </c>
      <c r="C147" s="114">
        <f>1/C146</f>
        <v>211.39861322509725</v>
      </c>
      <c r="G147" s="188"/>
    </row>
    <row r="148" spans="1:7" x14ac:dyDescent="0.2">
      <c r="G148" s="188"/>
    </row>
    <row r="149" spans="1:7" x14ac:dyDescent="0.2">
      <c r="A149" s="25"/>
      <c r="B149" s="25"/>
      <c r="C149" s="25"/>
      <c r="D149" s="25"/>
      <c r="E149" s="25"/>
      <c r="F149" s="25"/>
      <c r="G149" s="188"/>
    </row>
    <row r="150" spans="1:7" x14ac:dyDescent="0.2">
      <c r="A150" s="25"/>
      <c r="B150" s="25"/>
      <c r="C150" s="25"/>
      <c r="D150" s="25"/>
      <c r="E150" s="25"/>
      <c r="F150" s="25"/>
      <c r="G150" s="188"/>
    </row>
    <row r="151" spans="1:7" x14ac:dyDescent="0.2">
      <c r="A151" s="25"/>
      <c r="B151" s="25"/>
      <c r="C151" s="25"/>
      <c r="D151" s="25"/>
      <c r="E151" s="25"/>
      <c r="F151" s="25"/>
      <c r="G151" s="188"/>
    </row>
    <row r="152" spans="1:7" x14ac:dyDescent="0.2">
      <c r="A152" s="25"/>
      <c r="B152" s="25"/>
      <c r="C152" s="25"/>
      <c r="D152" s="25"/>
      <c r="E152" s="25"/>
      <c r="F152" s="25"/>
      <c r="G152" s="188"/>
    </row>
    <row r="153" spans="1:7" x14ac:dyDescent="0.2">
      <c r="A153" s="25"/>
      <c r="B153" s="25"/>
      <c r="C153" s="25"/>
      <c r="D153" s="25"/>
      <c r="E153" s="25"/>
      <c r="F153" s="25"/>
      <c r="G153" s="188"/>
    </row>
    <row r="154" spans="1:7" x14ac:dyDescent="0.2">
      <c r="A154" s="25"/>
      <c r="B154" s="25"/>
      <c r="C154" s="25"/>
      <c r="D154" s="25"/>
      <c r="E154" s="25"/>
      <c r="F154" s="25"/>
      <c r="G154" s="188"/>
    </row>
    <row r="155" spans="1:7" x14ac:dyDescent="0.2">
      <c r="A155" s="25"/>
      <c r="B155" s="25"/>
      <c r="C155" s="25"/>
      <c r="D155" s="25"/>
      <c r="E155" s="25"/>
      <c r="F155" s="25"/>
      <c r="G155" s="188"/>
    </row>
  </sheetData>
  <sheetProtection sheet="1" objects="1" scenarios="1" selectLockedCells="1"/>
  <scenarios current="0" show="0">
    <scenario name="Mest følsomt arealbruk" locked="1" count="28" user="Kjell Terje Nedland, " comment="Opprettet av Kjell Terje Nedland,  den 21.06.99">
      <inputCells r="D49" val="365"/>
      <inputCells r="D50" val="8"/>
      <inputCells r="D51" val="365"/>
      <inputCells r="D52" val="8"/>
      <inputCells r="D53" val="80"/>
      <inputCells r="D54" val="8"/>
      <inputCells r="D55" val="45"/>
      <inputCells r="D56" val="8"/>
      <inputCells r="D57" val="365"/>
      <inputCells r="D58" val="24"/>
      <inputCells r="D59" val="365"/>
      <inputCells r="D60" val="24"/>
      <inputCells r="D61" val="365"/>
      <inputCells r="D62" val="24"/>
      <inputCells r="D63" val="365"/>
      <inputCells r="D64" val="24"/>
      <inputCells r="D65" val="1"/>
      <inputCells r="D66" val="0,3"/>
      <inputCells r="F49" val=""/>
      <inputCells r="F51" val=""/>
      <inputCells r="F53" val=""/>
      <inputCells r="F55" val=""/>
      <inputCells r="F57" val=""/>
      <inputCells r="F59" val=""/>
      <inputCells r="F61" val=""/>
      <inputCells r="F63" val=""/>
      <inputCells r="F65" val=""/>
      <inputCells r="F66" val=""/>
    </scenario>
  </scenarios>
  <mergeCells count="29">
    <mergeCell ref="A65:B65"/>
    <mergeCell ref="A66:B66"/>
    <mergeCell ref="A67:B67"/>
    <mergeCell ref="A143:C143"/>
    <mergeCell ref="A59:B60"/>
    <mergeCell ref="F59:F60"/>
    <mergeCell ref="A61:B62"/>
    <mergeCell ref="F61:F62"/>
    <mergeCell ref="A63:B64"/>
    <mergeCell ref="F63:F64"/>
    <mergeCell ref="A53:B54"/>
    <mergeCell ref="F53:F54"/>
    <mergeCell ref="A55:B56"/>
    <mergeCell ref="F55:F56"/>
    <mergeCell ref="A57:B58"/>
    <mergeCell ref="F57:F58"/>
    <mergeCell ref="A51:B52"/>
    <mergeCell ref="F51:F52"/>
    <mergeCell ref="A2:C2"/>
    <mergeCell ref="A3:C3"/>
    <mergeCell ref="A4:C4"/>
    <mergeCell ref="A5:C5"/>
    <mergeCell ref="A6:C6"/>
    <mergeCell ref="A7:C7"/>
    <mergeCell ref="A8:C8"/>
    <mergeCell ref="A11:F11"/>
    <mergeCell ref="F32:F33"/>
    <mergeCell ref="A49:B50"/>
    <mergeCell ref="F49:F50"/>
  </mergeCells>
  <conditionalFormatting sqref="D14:D18 D43:D44 D32 D49:D67 D39:D40 D34:D37 D20:D30">
    <cfRule type="cellIs" dxfId="210" priority="17" stopIfTrue="1" operator="equal">
      <formula>C14</formula>
    </cfRule>
  </conditionalFormatting>
  <conditionalFormatting sqref="F14:F18 F34:F41 F43:F45 F20:F23 F25:F30">
    <cfRule type="expression" dxfId="209" priority="18" stopIfTrue="1">
      <formula>C14=D14</formula>
    </cfRule>
    <cfRule type="expression" dxfId="208" priority="19" stopIfTrue="1">
      <formula>AND(NOT(C14=D14),ISBLANK(F14))</formula>
    </cfRule>
  </conditionalFormatting>
  <conditionalFormatting sqref="E14:E18 A32:C41 E32:E41 E43:E45 A14:C18 D45 A43:C45 C52 C54 C56 C50 C58 C60 C62 C64:C66 A65:B66 A67:C67 A20:C30 E20:E30">
    <cfRule type="expression" dxfId="207" priority="20" stopIfTrue="1">
      <formula>$C14=$D14</formula>
    </cfRule>
  </conditionalFormatting>
  <conditionalFormatting sqref="A51 A57 A55 A53 A61 A59 A49 A63">
    <cfRule type="expression" dxfId="206" priority="21" stopIfTrue="1">
      <formula>(C49*C50)=(D49*D50)</formula>
    </cfRule>
  </conditionalFormatting>
  <conditionalFormatting sqref="C51 C53 C55 C57 C59 C61 C49 C63">
    <cfRule type="expression" dxfId="205" priority="22" stopIfTrue="1">
      <formula>(C50*C49)=(D50*D49)</formula>
    </cfRule>
  </conditionalFormatting>
  <conditionalFormatting sqref="F49:F64">
    <cfRule type="expression" dxfId="204" priority="23" stopIfTrue="1">
      <formula>(C49*C50)=(D49*D50)</formula>
    </cfRule>
    <cfRule type="expression" dxfId="203" priority="24" stopIfTrue="1">
      <formula>AND(NOT((C49*C50)=(D49*D50)),ISBLANK(F49),(D49*D50)&gt;0)</formula>
    </cfRule>
    <cfRule type="expression" dxfId="202" priority="25" stopIfTrue="1">
      <formula>((D49*D50)=0)</formula>
    </cfRule>
  </conditionalFormatting>
  <conditionalFormatting sqref="F65:F67">
    <cfRule type="expression" dxfId="201" priority="26" stopIfTrue="1">
      <formula>(C65)=(D65)</formula>
    </cfRule>
    <cfRule type="expression" dxfId="200" priority="27" stopIfTrue="1">
      <formula>AND(NOT((C65)=(D65)),ISBLANK(F65),(D65)&gt;0)</formula>
    </cfRule>
    <cfRule type="expression" dxfId="199" priority="28" stopIfTrue="1">
      <formula>D65=0</formula>
    </cfRule>
  </conditionalFormatting>
  <conditionalFormatting sqref="F32:F33">
    <cfRule type="expression" dxfId="198" priority="29" stopIfTrue="1">
      <formula>AND(C32=D32,C33=D33)</formula>
    </cfRule>
    <cfRule type="expression" dxfId="197" priority="30" stopIfTrue="1">
      <formula>AND(NOT(AND(C32=D32,C33=D33)),ISBLANK(F32))</formula>
    </cfRule>
  </conditionalFormatting>
  <conditionalFormatting sqref="E49:E67">
    <cfRule type="expression" dxfId="196" priority="31" stopIfTrue="1">
      <formula>$C49=$D49</formula>
    </cfRule>
    <cfRule type="cellIs" dxfId="195" priority="32" stopIfTrue="1" operator="equal">
      <formula>"UAKTUELL"</formula>
    </cfRule>
  </conditionalFormatting>
  <conditionalFormatting sqref="F24">
    <cfRule type="expression" dxfId="194" priority="7" stopIfTrue="1">
      <formula>C24=D24</formula>
    </cfRule>
    <cfRule type="expression" dxfId="193" priority="8" stopIfTrue="1">
      <formula>AND(NOT(C24=D24),ISBLANK(F24))</formula>
    </cfRule>
  </conditionalFormatting>
  <conditionalFormatting sqref="F3:F8">
    <cfRule type="expression" dxfId="192" priority="4">
      <formula>D3&gt;0</formula>
    </cfRule>
  </conditionalFormatting>
  <conditionalFormatting sqref="D41">
    <cfRule type="cellIs" dxfId="191" priority="3" stopIfTrue="1" operator="equal">
      <formula>C41</formula>
    </cfRule>
  </conditionalFormatting>
  <conditionalFormatting sqref="D38">
    <cfRule type="expression" dxfId="190" priority="2" stopIfTrue="1">
      <formula>$C38=$D38</formula>
    </cfRule>
  </conditionalFormatting>
  <conditionalFormatting sqref="D33">
    <cfRule type="expression" dxfId="189" priority="1" stopIfTrue="1">
      <formula>$C33=$D33</formula>
    </cfRule>
  </conditionalFormatting>
  <pageMargins left="0.25" right="0.25" top="0.75" bottom="0.75" header="0.3" footer="0.3"/>
  <pageSetup paperSize="8" pageOrder="overThenDown" orientation="portrait" horizontalDpi="300" verticalDpi="300" r:id="rId1"/>
  <headerFooter alignWithMargins="0">
    <oddHeader>&amp;CBeregningsverktøy SFT veiledning 99:01 vers.1.0 - Fil: &amp;F - Ark:&amp;A</oddHeader>
    <oddFooter>&amp;L&amp;D&amp;RSide &amp;P av &amp;N</oddFooter>
  </headerFooter>
  <rowBreaks count="4" manualBreakCount="4">
    <brk id="10" max="5" man="1"/>
    <brk id="68" max="5" man="1"/>
    <brk id="117" max="5" man="1"/>
    <brk id="13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A585-6DDE-408D-B170-F77A159EA382}">
  <sheetPr codeName="Ark8">
    <tabColor rgb="FFCCFFCC"/>
  </sheetPr>
  <dimension ref="A1:IW299"/>
  <sheetViews>
    <sheetView zoomScaleSheetLayoutView="100" workbookViewId="0">
      <pane xSplit="6" ySplit="3" topLeftCell="G4" activePane="bottomRight" state="frozen"/>
      <selection pane="topRight" activeCell="G1" sqref="G1"/>
      <selection pane="bottomLeft" activeCell="A4" sqref="A4"/>
      <selection pane="bottomRight" activeCell="H4" sqref="H4"/>
    </sheetView>
  </sheetViews>
  <sheetFormatPr defaultColWidth="8.7109375" defaultRowHeight="12.75" x14ac:dyDescent="0.2"/>
  <cols>
    <col min="1" max="1" width="2" style="72" customWidth="1"/>
    <col min="2" max="2" width="40.7109375" style="147" customWidth="1"/>
    <col min="3" max="3" width="6.28515625" style="74" customWidth="1"/>
    <col min="4" max="4" width="6.85546875" style="74" customWidth="1"/>
    <col min="5" max="5" width="7.85546875" style="74" customWidth="1"/>
    <col min="6" max="6" width="16.28515625" style="187" customWidth="1"/>
    <col min="7" max="16384" width="8.7109375" style="61"/>
  </cols>
  <sheetData>
    <row r="1" spans="1:257" s="68" customFormat="1" ht="15" customHeight="1" x14ac:dyDescent="0.2">
      <c r="A1" s="75"/>
      <c r="B1" s="144"/>
      <c r="C1" s="389" t="s">
        <v>479</v>
      </c>
      <c r="D1" s="390"/>
      <c r="E1" s="391"/>
      <c r="F1" s="397" t="s">
        <v>608</v>
      </c>
      <c r="G1" s="395" t="s">
        <v>661</v>
      </c>
      <c r="H1" s="396"/>
      <c r="I1" s="396"/>
      <c r="J1" s="396"/>
      <c r="K1" s="396"/>
      <c r="L1" s="396"/>
    </row>
    <row r="2" spans="1:257" s="68" customFormat="1" ht="15" customHeight="1" x14ac:dyDescent="0.2">
      <c r="A2" s="76" t="s">
        <v>153</v>
      </c>
      <c r="B2" s="145"/>
      <c r="C2" s="392"/>
      <c r="D2" s="393"/>
      <c r="E2" s="394"/>
      <c r="F2" s="398"/>
      <c r="G2" s="395"/>
      <c r="H2" s="396"/>
      <c r="I2" s="396"/>
      <c r="J2" s="396"/>
      <c r="K2" s="396"/>
      <c r="L2" s="396"/>
    </row>
    <row r="3" spans="1:257" s="124" customFormat="1" ht="72" customHeight="1" x14ac:dyDescent="0.2">
      <c r="A3" s="119" t="s">
        <v>153</v>
      </c>
      <c r="B3" s="190" t="str">
        <f>Stoff!B1</f>
        <v>Stoff</v>
      </c>
      <c r="C3" s="120" t="s">
        <v>128</v>
      </c>
      <c r="D3" s="121" t="s">
        <v>434</v>
      </c>
      <c r="E3" s="122" t="s">
        <v>435</v>
      </c>
      <c r="F3" s="184" t="s">
        <v>612</v>
      </c>
      <c r="G3" s="123" t="s">
        <v>155</v>
      </c>
      <c r="H3" s="124" t="s">
        <v>156</v>
      </c>
      <c r="I3" s="124" t="s">
        <v>157</v>
      </c>
      <c r="J3" s="124" t="s">
        <v>158</v>
      </c>
      <c r="K3" s="124" t="s">
        <v>159</v>
      </c>
      <c r="L3" s="124" t="s">
        <v>160</v>
      </c>
      <c r="M3" s="124" t="s">
        <v>161</v>
      </c>
      <c r="N3" s="124" t="s">
        <v>162</v>
      </c>
      <c r="O3" s="124" t="s">
        <v>163</v>
      </c>
      <c r="P3" s="124" t="s">
        <v>164</v>
      </c>
      <c r="Q3" s="124" t="s">
        <v>165</v>
      </c>
      <c r="R3" s="124" t="s">
        <v>166</v>
      </c>
      <c r="S3" s="124" t="s">
        <v>167</v>
      </c>
      <c r="T3" s="124" t="s">
        <v>168</v>
      </c>
      <c r="U3" s="124" t="s">
        <v>169</v>
      </c>
      <c r="V3" s="124" t="s">
        <v>170</v>
      </c>
      <c r="W3" s="124" t="s">
        <v>171</v>
      </c>
      <c r="X3" s="124" t="s">
        <v>172</v>
      </c>
      <c r="Y3" s="124" t="s">
        <v>173</v>
      </c>
      <c r="Z3" s="124" t="s">
        <v>174</v>
      </c>
      <c r="AA3" s="124" t="s">
        <v>175</v>
      </c>
      <c r="AB3" s="124" t="s">
        <v>176</v>
      </c>
      <c r="AC3" s="124" t="s">
        <v>177</v>
      </c>
      <c r="AD3" s="124" t="s">
        <v>178</v>
      </c>
      <c r="AE3" s="124" t="s">
        <v>179</v>
      </c>
      <c r="AF3" s="124" t="s">
        <v>180</v>
      </c>
      <c r="AG3" s="124" t="s">
        <v>181</v>
      </c>
      <c r="AH3" s="124" t="s">
        <v>182</v>
      </c>
      <c r="AI3" s="124" t="s">
        <v>183</v>
      </c>
      <c r="AJ3" s="124" t="s">
        <v>184</v>
      </c>
      <c r="AK3" s="124" t="s">
        <v>185</v>
      </c>
      <c r="AL3" s="124" t="s">
        <v>186</v>
      </c>
      <c r="AM3" s="124" t="s">
        <v>187</v>
      </c>
      <c r="AN3" s="124" t="s">
        <v>188</v>
      </c>
      <c r="AO3" s="124" t="s">
        <v>189</v>
      </c>
      <c r="AP3" s="124" t="s">
        <v>190</v>
      </c>
      <c r="AQ3" s="124" t="s">
        <v>191</v>
      </c>
      <c r="AR3" s="124" t="s">
        <v>192</v>
      </c>
      <c r="AS3" s="124" t="s">
        <v>193</v>
      </c>
      <c r="AT3" s="124" t="s">
        <v>194</v>
      </c>
      <c r="AU3" s="124" t="s">
        <v>195</v>
      </c>
      <c r="AV3" s="124" t="s">
        <v>196</v>
      </c>
      <c r="AW3" s="124" t="s">
        <v>197</v>
      </c>
      <c r="AX3" s="124" t="s">
        <v>198</v>
      </c>
      <c r="AY3" s="124" t="s">
        <v>199</v>
      </c>
      <c r="AZ3" s="124" t="s">
        <v>200</v>
      </c>
      <c r="BA3" s="124" t="s">
        <v>201</v>
      </c>
      <c r="BB3" s="124" t="s">
        <v>202</v>
      </c>
      <c r="BC3" s="124" t="s">
        <v>203</v>
      </c>
      <c r="BD3" s="124" t="s">
        <v>204</v>
      </c>
      <c r="BE3" s="124" t="s">
        <v>205</v>
      </c>
      <c r="BF3" s="124" t="s">
        <v>206</v>
      </c>
      <c r="BG3" s="124" t="s">
        <v>207</v>
      </c>
      <c r="BH3" s="124" t="s">
        <v>208</v>
      </c>
      <c r="BI3" s="124" t="s">
        <v>209</v>
      </c>
      <c r="BJ3" s="124" t="s">
        <v>210</v>
      </c>
      <c r="BK3" s="124" t="s">
        <v>211</v>
      </c>
      <c r="BL3" s="124" t="s">
        <v>212</v>
      </c>
      <c r="BM3" s="124" t="s">
        <v>213</v>
      </c>
      <c r="BN3" s="124" t="s">
        <v>214</v>
      </c>
      <c r="BO3" s="124" t="s">
        <v>215</v>
      </c>
      <c r="BP3" s="124" t="s">
        <v>216</v>
      </c>
      <c r="BQ3" s="124" t="s">
        <v>217</v>
      </c>
      <c r="BR3" s="124" t="s">
        <v>218</v>
      </c>
      <c r="BS3" s="124" t="s">
        <v>219</v>
      </c>
      <c r="BT3" s="124" t="s">
        <v>220</v>
      </c>
      <c r="BU3" s="124" t="s">
        <v>221</v>
      </c>
      <c r="BV3" s="124" t="s">
        <v>222</v>
      </c>
      <c r="BW3" s="124" t="s">
        <v>223</v>
      </c>
      <c r="BX3" s="124" t="s">
        <v>224</v>
      </c>
      <c r="BY3" s="124" t="s">
        <v>225</v>
      </c>
      <c r="BZ3" s="124" t="s">
        <v>226</v>
      </c>
      <c r="CA3" s="124" t="s">
        <v>227</v>
      </c>
      <c r="CB3" s="124" t="s">
        <v>228</v>
      </c>
      <c r="CC3" s="124" t="s">
        <v>229</v>
      </c>
      <c r="CD3" s="124" t="s">
        <v>230</v>
      </c>
      <c r="CE3" s="124" t="s">
        <v>231</v>
      </c>
      <c r="CF3" s="124" t="s">
        <v>232</v>
      </c>
      <c r="CG3" s="124" t="s">
        <v>233</v>
      </c>
      <c r="CH3" s="124" t="s">
        <v>234</v>
      </c>
      <c r="CI3" s="124" t="s">
        <v>235</v>
      </c>
      <c r="CJ3" s="124" t="s">
        <v>236</v>
      </c>
      <c r="CK3" s="124" t="s">
        <v>237</v>
      </c>
      <c r="CL3" s="124" t="s">
        <v>238</v>
      </c>
      <c r="CM3" s="124" t="s">
        <v>239</v>
      </c>
      <c r="CN3" s="124" t="s">
        <v>240</v>
      </c>
      <c r="CO3" s="124" t="s">
        <v>241</v>
      </c>
      <c r="CP3" s="124" t="s">
        <v>242</v>
      </c>
      <c r="CQ3" s="124" t="s">
        <v>243</v>
      </c>
      <c r="CR3" s="124" t="s">
        <v>244</v>
      </c>
      <c r="CS3" s="124" t="s">
        <v>245</v>
      </c>
      <c r="CT3" s="124" t="s">
        <v>246</v>
      </c>
      <c r="CU3" s="124" t="s">
        <v>247</v>
      </c>
      <c r="CV3" s="124" t="s">
        <v>248</v>
      </c>
      <c r="CW3" s="124" t="s">
        <v>249</v>
      </c>
      <c r="CX3" s="124" t="s">
        <v>250</v>
      </c>
      <c r="CY3" s="124" t="s">
        <v>251</v>
      </c>
      <c r="CZ3" s="124" t="s">
        <v>252</v>
      </c>
      <c r="DA3" s="124" t="s">
        <v>253</v>
      </c>
      <c r="DB3" s="124" t="s">
        <v>254</v>
      </c>
      <c r="DC3" s="124" t="s">
        <v>255</v>
      </c>
      <c r="DD3" s="124" t="s">
        <v>256</v>
      </c>
      <c r="DE3" s="124" t="s">
        <v>257</v>
      </c>
      <c r="DF3" s="124" t="s">
        <v>258</v>
      </c>
      <c r="DG3" s="124" t="s">
        <v>259</v>
      </c>
      <c r="DH3" s="124" t="s">
        <v>260</v>
      </c>
      <c r="DI3" s="124" t="s">
        <v>261</v>
      </c>
      <c r="DJ3" s="124" t="s">
        <v>262</v>
      </c>
      <c r="DK3" s="124" t="s">
        <v>263</v>
      </c>
      <c r="DL3" s="124" t="s">
        <v>264</v>
      </c>
      <c r="DM3" s="124" t="s">
        <v>265</v>
      </c>
      <c r="DN3" s="124" t="s">
        <v>266</v>
      </c>
      <c r="DO3" s="124" t="s">
        <v>267</v>
      </c>
      <c r="DP3" s="124" t="s">
        <v>268</v>
      </c>
      <c r="DQ3" s="124" t="s">
        <v>269</v>
      </c>
      <c r="DR3" s="124" t="s">
        <v>270</v>
      </c>
      <c r="DS3" s="124" t="s">
        <v>271</v>
      </c>
      <c r="DT3" s="124" t="s">
        <v>272</v>
      </c>
      <c r="DU3" s="124" t="s">
        <v>273</v>
      </c>
      <c r="DV3" s="124" t="s">
        <v>274</v>
      </c>
      <c r="DW3" s="124" t="s">
        <v>275</v>
      </c>
      <c r="DX3" s="124" t="s">
        <v>276</v>
      </c>
      <c r="DY3" s="124" t="s">
        <v>277</v>
      </c>
      <c r="DZ3" s="124" t="s">
        <v>278</v>
      </c>
      <c r="EA3" s="124" t="s">
        <v>279</v>
      </c>
      <c r="EB3" s="124" t="s">
        <v>280</v>
      </c>
      <c r="EC3" s="124" t="s">
        <v>281</v>
      </c>
      <c r="ED3" s="124" t="s">
        <v>282</v>
      </c>
      <c r="EE3" s="124" t="s">
        <v>283</v>
      </c>
      <c r="EF3" s="124" t="s">
        <v>284</v>
      </c>
      <c r="EG3" s="124" t="s">
        <v>285</v>
      </c>
      <c r="EH3" s="124" t="s">
        <v>286</v>
      </c>
      <c r="EI3" s="124" t="s">
        <v>287</v>
      </c>
      <c r="EJ3" s="124" t="s">
        <v>288</v>
      </c>
      <c r="EK3" s="124" t="s">
        <v>289</v>
      </c>
      <c r="EL3" s="124" t="s">
        <v>290</v>
      </c>
      <c r="EM3" s="124" t="s">
        <v>291</v>
      </c>
      <c r="EN3" s="124" t="s">
        <v>292</v>
      </c>
      <c r="EO3" s="124" t="s">
        <v>293</v>
      </c>
      <c r="EP3" s="124" t="s">
        <v>294</v>
      </c>
      <c r="EQ3" s="124" t="s">
        <v>295</v>
      </c>
      <c r="ER3" s="124" t="s">
        <v>296</v>
      </c>
      <c r="ES3" s="124" t="s">
        <v>297</v>
      </c>
      <c r="ET3" s="124" t="s">
        <v>298</v>
      </c>
      <c r="EU3" s="124" t="s">
        <v>299</v>
      </c>
      <c r="EV3" s="124" t="s">
        <v>300</v>
      </c>
      <c r="EW3" s="124" t="s">
        <v>301</v>
      </c>
      <c r="EX3" s="124" t="s">
        <v>302</v>
      </c>
      <c r="EY3" s="124" t="s">
        <v>303</v>
      </c>
      <c r="EZ3" s="124" t="s">
        <v>304</v>
      </c>
      <c r="FA3" s="124" t="s">
        <v>305</v>
      </c>
      <c r="FB3" s="124" t="s">
        <v>306</v>
      </c>
      <c r="FC3" s="124" t="s">
        <v>307</v>
      </c>
      <c r="FD3" s="124" t="s">
        <v>308</v>
      </c>
      <c r="FE3" s="124" t="s">
        <v>309</v>
      </c>
      <c r="FF3" s="124" t="s">
        <v>310</v>
      </c>
      <c r="FG3" s="124" t="s">
        <v>311</v>
      </c>
      <c r="FH3" s="124" t="s">
        <v>312</v>
      </c>
      <c r="FI3" s="124" t="s">
        <v>313</v>
      </c>
      <c r="FJ3" s="124" t="s">
        <v>314</v>
      </c>
      <c r="FK3" s="124" t="s">
        <v>315</v>
      </c>
      <c r="FL3" s="124" t="s">
        <v>316</v>
      </c>
      <c r="FM3" s="124" t="s">
        <v>317</v>
      </c>
      <c r="FN3" s="124" t="s">
        <v>318</v>
      </c>
      <c r="FO3" s="124" t="s">
        <v>319</v>
      </c>
      <c r="FP3" s="124" t="s">
        <v>320</v>
      </c>
      <c r="FQ3" s="124" t="s">
        <v>321</v>
      </c>
      <c r="FR3" s="124" t="s">
        <v>322</v>
      </c>
      <c r="FS3" s="124" t="s">
        <v>323</v>
      </c>
      <c r="FT3" s="124" t="s">
        <v>324</v>
      </c>
      <c r="FU3" s="124" t="s">
        <v>325</v>
      </c>
      <c r="FV3" s="124" t="s">
        <v>326</v>
      </c>
      <c r="FW3" s="124" t="s">
        <v>327</v>
      </c>
      <c r="FX3" s="124" t="s">
        <v>328</v>
      </c>
      <c r="FY3" s="124" t="s">
        <v>329</v>
      </c>
      <c r="FZ3" s="124" t="s">
        <v>330</v>
      </c>
      <c r="GA3" s="124" t="s">
        <v>331</v>
      </c>
      <c r="GB3" s="124" t="s">
        <v>332</v>
      </c>
      <c r="GC3" s="124" t="s">
        <v>333</v>
      </c>
      <c r="GD3" s="124" t="s">
        <v>334</v>
      </c>
      <c r="GE3" s="124" t="s">
        <v>335</v>
      </c>
      <c r="GF3" s="124" t="s">
        <v>336</v>
      </c>
      <c r="GG3" s="124" t="s">
        <v>337</v>
      </c>
      <c r="GH3" s="124" t="s">
        <v>338</v>
      </c>
      <c r="GI3" s="124" t="s">
        <v>339</v>
      </c>
      <c r="GJ3" s="124" t="s">
        <v>340</v>
      </c>
      <c r="GK3" s="124" t="s">
        <v>341</v>
      </c>
      <c r="GL3" s="124" t="s">
        <v>342</v>
      </c>
      <c r="GM3" s="124" t="s">
        <v>343</v>
      </c>
      <c r="GN3" s="124" t="s">
        <v>344</v>
      </c>
      <c r="GO3" s="124" t="s">
        <v>345</v>
      </c>
      <c r="GP3" s="124" t="s">
        <v>346</v>
      </c>
      <c r="GQ3" s="124" t="s">
        <v>347</v>
      </c>
      <c r="GR3" s="124" t="s">
        <v>348</v>
      </c>
      <c r="GS3" s="124" t="s">
        <v>349</v>
      </c>
      <c r="GT3" s="124" t="s">
        <v>350</v>
      </c>
      <c r="GU3" s="124" t="s">
        <v>351</v>
      </c>
      <c r="GV3" s="124" t="s">
        <v>352</v>
      </c>
      <c r="GW3" s="124" t="s">
        <v>353</v>
      </c>
      <c r="GX3" s="124" t="s">
        <v>354</v>
      </c>
      <c r="GY3" s="124" t="s">
        <v>355</v>
      </c>
      <c r="GZ3" s="124" t="s">
        <v>356</v>
      </c>
      <c r="HA3" s="124" t="s">
        <v>357</v>
      </c>
      <c r="HB3" s="124" t="s">
        <v>358</v>
      </c>
      <c r="HC3" s="124" t="s">
        <v>359</v>
      </c>
      <c r="HD3" s="124" t="s">
        <v>360</v>
      </c>
      <c r="HE3" s="124" t="s">
        <v>361</v>
      </c>
      <c r="HF3" s="124" t="s">
        <v>362</v>
      </c>
      <c r="HG3" s="124" t="s">
        <v>363</v>
      </c>
      <c r="HH3" s="124" t="s">
        <v>364</v>
      </c>
      <c r="HI3" s="124" t="s">
        <v>365</v>
      </c>
      <c r="HJ3" s="124" t="s">
        <v>366</v>
      </c>
      <c r="HK3" s="124" t="s">
        <v>367</v>
      </c>
      <c r="HL3" s="124" t="s">
        <v>368</v>
      </c>
      <c r="HM3" s="124" t="s">
        <v>369</v>
      </c>
      <c r="HN3" s="124" t="s">
        <v>370</v>
      </c>
      <c r="HO3" s="124" t="s">
        <v>371</v>
      </c>
      <c r="HP3" s="124" t="s">
        <v>372</v>
      </c>
      <c r="HQ3" s="124" t="s">
        <v>373</v>
      </c>
      <c r="HR3" s="124" t="s">
        <v>374</v>
      </c>
      <c r="HS3" s="124" t="s">
        <v>375</v>
      </c>
      <c r="HT3" s="124" t="s">
        <v>376</v>
      </c>
      <c r="HU3" s="124" t="s">
        <v>377</v>
      </c>
      <c r="HV3" s="124" t="s">
        <v>378</v>
      </c>
      <c r="HW3" s="124" t="s">
        <v>379</v>
      </c>
      <c r="HX3" s="124" t="s">
        <v>380</v>
      </c>
      <c r="HY3" s="124" t="s">
        <v>381</v>
      </c>
      <c r="HZ3" s="124" t="s">
        <v>382</v>
      </c>
      <c r="IA3" s="124" t="s">
        <v>383</v>
      </c>
      <c r="IB3" s="124" t="s">
        <v>384</v>
      </c>
      <c r="IC3" s="124" t="s">
        <v>385</v>
      </c>
      <c r="ID3" s="124" t="s">
        <v>386</v>
      </c>
      <c r="IE3" s="124" t="s">
        <v>387</v>
      </c>
      <c r="IF3" s="124" t="s">
        <v>388</v>
      </c>
      <c r="IG3" s="124" t="s">
        <v>389</v>
      </c>
      <c r="IH3" s="124" t="s">
        <v>390</v>
      </c>
      <c r="II3" s="124" t="s">
        <v>391</v>
      </c>
      <c r="IJ3" s="124" t="s">
        <v>392</v>
      </c>
      <c r="IK3" s="124" t="s">
        <v>393</v>
      </c>
      <c r="IL3" s="124" t="s">
        <v>394</v>
      </c>
      <c r="IM3" s="124" t="s">
        <v>395</v>
      </c>
      <c r="IN3" s="124" t="s">
        <v>396</v>
      </c>
      <c r="IO3" s="124" t="s">
        <v>397</v>
      </c>
      <c r="IP3" s="124" t="s">
        <v>398</v>
      </c>
      <c r="IQ3" s="124" t="s">
        <v>399</v>
      </c>
      <c r="IR3" s="124" t="s">
        <v>400</v>
      </c>
      <c r="IS3" s="124" t="s">
        <v>401</v>
      </c>
      <c r="IT3" s="124" t="s">
        <v>402</v>
      </c>
      <c r="IU3" s="124" t="s">
        <v>403</v>
      </c>
      <c r="IV3" s="124" t="s">
        <v>404</v>
      </c>
      <c r="IW3" s="124" t="s">
        <v>405</v>
      </c>
    </row>
    <row r="4" spans="1:257" s="79" customFormat="1" x14ac:dyDescent="0.2">
      <c r="A4" s="69" t="str">
        <f>IF(C4&gt;0,"x","")</f>
        <v/>
      </c>
      <c r="B4" s="146" t="str">
        <f>Stoff!B2</f>
        <v>Arsen</v>
      </c>
      <c r="C4" s="78">
        <f t="shared" ref="C4:C67" si="0">COUNT(G4:IW4)</f>
        <v>0</v>
      </c>
      <c r="D4" s="78">
        <f t="shared" ref="D4:D35" si="1">MAXA(G4:IW4)</f>
        <v>0</v>
      </c>
      <c r="E4" s="78">
        <f>IF(D4&gt;0,AVERAGE(G4:IV4),0)</f>
        <v>0</v>
      </c>
      <c r="F4" s="194" t="e">
        <f t="shared" ref="F4:F67" si="2">D4/MEDIAN(G4:IV4)</f>
        <v>#NUM!</v>
      </c>
      <c r="G4" s="77"/>
      <c r="H4" s="77"/>
      <c r="I4" s="77"/>
      <c r="J4" s="77"/>
      <c r="K4" s="77"/>
      <c r="L4" s="77"/>
      <c r="M4" s="77"/>
      <c r="N4" s="77"/>
      <c r="O4" s="77"/>
      <c r="P4" s="77"/>
    </row>
    <row r="5" spans="1:257" s="77" customFormat="1" x14ac:dyDescent="0.2">
      <c r="A5" s="69" t="str">
        <f t="shared" ref="A5:A68" si="3">IF(C5&gt;0,"x","")</f>
        <v/>
      </c>
      <c r="B5" s="146" t="str">
        <f>Stoff!B3</f>
        <v>Bly</v>
      </c>
      <c r="C5" s="73">
        <f t="shared" si="0"/>
        <v>0</v>
      </c>
      <c r="D5" s="78">
        <f t="shared" si="1"/>
        <v>0</v>
      </c>
      <c r="E5" s="78">
        <f t="shared" ref="E5:E68" si="4">IF(D5&gt;0,AVERAGE(G5:IV5),0)</f>
        <v>0</v>
      </c>
      <c r="F5" s="194" t="e">
        <f t="shared" si="2"/>
        <v>#NUM!</v>
      </c>
    </row>
    <row r="6" spans="1:257" s="77" customFormat="1" x14ac:dyDescent="0.2">
      <c r="A6" s="69" t="str">
        <f t="shared" si="3"/>
        <v/>
      </c>
      <c r="B6" s="146" t="str">
        <f>Stoff!B4</f>
        <v>Kadmium</v>
      </c>
      <c r="C6" s="73">
        <f t="shared" si="0"/>
        <v>0</v>
      </c>
      <c r="D6" s="78">
        <f t="shared" si="1"/>
        <v>0</v>
      </c>
      <c r="E6" s="78">
        <f t="shared" si="4"/>
        <v>0</v>
      </c>
      <c r="F6" s="194" t="e">
        <f t="shared" si="2"/>
        <v>#NUM!</v>
      </c>
    </row>
    <row r="7" spans="1:257" s="77" customFormat="1" x14ac:dyDescent="0.2">
      <c r="A7" s="69" t="str">
        <f t="shared" si="3"/>
        <v/>
      </c>
      <c r="B7" s="146" t="str">
        <f>Stoff!B5</f>
        <v>Kvikksølv</v>
      </c>
      <c r="C7" s="73">
        <f t="shared" si="0"/>
        <v>0</v>
      </c>
      <c r="D7" s="78">
        <f t="shared" si="1"/>
        <v>0</v>
      </c>
      <c r="E7" s="78">
        <f t="shared" si="4"/>
        <v>0</v>
      </c>
      <c r="F7" s="194" t="e">
        <f t="shared" si="2"/>
        <v>#NUM!</v>
      </c>
    </row>
    <row r="8" spans="1:257" s="77" customFormat="1" x14ac:dyDescent="0.2">
      <c r="A8" s="69" t="str">
        <f t="shared" si="3"/>
        <v/>
      </c>
      <c r="B8" s="146" t="str">
        <f>Stoff!B6</f>
        <v>Kobber</v>
      </c>
      <c r="C8" s="73">
        <f t="shared" si="0"/>
        <v>0</v>
      </c>
      <c r="D8" s="78">
        <f t="shared" si="1"/>
        <v>0</v>
      </c>
      <c r="E8" s="78">
        <f t="shared" si="4"/>
        <v>0</v>
      </c>
      <c r="F8" s="194" t="e">
        <f t="shared" si="2"/>
        <v>#NUM!</v>
      </c>
    </row>
    <row r="9" spans="1:257" s="77" customFormat="1" x14ac:dyDescent="0.2">
      <c r="A9" s="69" t="str">
        <f t="shared" si="3"/>
        <v/>
      </c>
      <c r="B9" s="146" t="str">
        <f>Stoff!B7</f>
        <v>Sink</v>
      </c>
      <c r="C9" s="73">
        <f t="shared" si="0"/>
        <v>0</v>
      </c>
      <c r="D9" s="78">
        <f t="shared" si="1"/>
        <v>0</v>
      </c>
      <c r="E9" s="78">
        <f t="shared" si="4"/>
        <v>0</v>
      </c>
      <c r="F9" s="194" t="e">
        <f t="shared" si="2"/>
        <v>#NUM!</v>
      </c>
    </row>
    <row r="10" spans="1:257" s="77" customFormat="1" x14ac:dyDescent="0.2">
      <c r="A10" s="69" t="str">
        <f t="shared" si="3"/>
        <v/>
      </c>
      <c r="B10" s="146" t="str">
        <f>Stoff!B8</f>
        <v>Krom (III)</v>
      </c>
      <c r="C10" s="73">
        <f t="shared" si="0"/>
        <v>0</v>
      </c>
      <c r="D10" s="78">
        <f t="shared" si="1"/>
        <v>0</v>
      </c>
      <c r="E10" s="78">
        <f t="shared" si="4"/>
        <v>0</v>
      </c>
      <c r="F10" s="194" t="e">
        <f t="shared" si="2"/>
        <v>#NUM!</v>
      </c>
    </row>
    <row r="11" spans="1:257" s="77" customFormat="1" x14ac:dyDescent="0.2">
      <c r="A11" s="69" t="str">
        <f t="shared" si="3"/>
        <v/>
      </c>
      <c r="B11" s="146" t="str">
        <f>Stoff!B9</f>
        <v>Krom (VI)</v>
      </c>
      <c r="C11" s="73">
        <f t="shared" si="0"/>
        <v>0</v>
      </c>
      <c r="D11" s="78">
        <f t="shared" si="1"/>
        <v>0</v>
      </c>
      <c r="E11" s="78">
        <f t="shared" si="4"/>
        <v>0</v>
      </c>
      <c r="F11" s="194" t="e">
        <f t="shared" si="2"/>
        <v>#NUM!</v>
      </c>
    </row>
    <row r="12" spans="1:257" s="77" customFormat="1" x14ac:dyDescent="0.2">
      <c r="A12" s="69" t="str">
        <f t="shared" si="3"/>
        <v/>
      </c>
      <c r="B12" s="146" t="str">
        <f>Stoff!B10</f>
        <v>Krom totalt (III + VI)</v>
      </c>
      <c r="C12" s="73">
        <f t="shared" si="0"/>
        <v>0</v>
      </c>
      <c r="D12" s="78">
        <f t="shared" si="1"/>
        <v>0</v>
      </c>
      <c r="E12" s="78">
        <f t="shared" si="4"/>
        <v>0</v>
      </c>
      <c r="F12" s="194" t="e">
        <f t="shared" si="2"/>
        <v>#NUM!</v>
      </c>
    </row>
    <row r="13" spans="1:257" s="77" customFormat="1" x14ac:dyDescent="0.2">
      <c r="A13" s="69" t="str">
        <f t="shared" si="3"/>
        <v/>
      </c>
      <c r="B13" s="146" t="str">
        <f>Stoff!B11</f>
        <v>Nikkel</v>
      </c>
      <c r="C13" s="73">
        <f t="shared" si="0"/>
        <v>0</v>
      </c>
      <c r="D13" s="78">
        <f t="shared" si="1"/>
        <v>0</v>
      </c>
      <c r="E13" s="78">
        <f t="shared" si="4"/>
        <v>0</v>
      </c>
      <c r="F13" s="194" t="e">
        <f t="shared" si="2"/>
        <v>#NUM!</v>
      </c>
    </row>
    <row r="14" spans="1:257" s="77" customFormat="1" x14ac:dyDescent="0.2">
      <c r="A14" s="69" t="str">
        <f t="shared" si="3"/>
        <v/>
      </c>
      <c r="B14" s="146" t="str">
        <f>Stoff!B12</f>
        <v>Cyanid fri</v>
      </c>
      <c r="C14" s="73">
        <f t="shared" si="0"/>
        <v>0</v>
      </c>
      <c r="D14" s="78">
        <f t="shared" si="1"/>
        <v>0</v>
      </c>
      <c r="E14" s="78">
        <f t="shared" si="4"/>
        <v>0</v>
      </c>
      <c r="F14" s="194" t="e">
        <f t="shared" si="2"/>
        <v>#NUM!</v>
      </c>
    </row>
    <row r="15" spans="1:257" s="77" customFormat="1" x14ac:dyDescent="0.2">
      <c r="A15" s="69" t="str">
        <f t="shared" si="3"/>
        <v/>
      </c>
      <c r="B15" s="146" t="str">
        <f>Stoff!B13</f>
        <v>PCB CAS1336-36-3</v>
      </c>
      <c r="C15" s="73">
        <f t="shared" si="0"/>
        <v>0</v>
      </c>
      <c r="D15" s="78">
        <f t="shared" si="1"/>
        <v>0</v>
      </c>
      <c r="E15" s="78">
        <f t="shared" si="4"/>
        <v>0</v>
      </c>
      <c r="F15" s="194" t="e">
        <f t="shared" si="2"/>
        <v>#NUM!</v>
      </c>
    </row>
    <row r="16" spans="1:257" s="77" customFormat="1" x14ac:dyDescent="0.2">
      <c r="A16" s="69" t="str">
        <f t="shared" si="3"/>
        <v/>
      </c>
      <c r="B16" s="146" t="str">
        <f>Stoff!B14</f>
        <v>Lindan</v>
      </c>
      <c r="C16" s="73">
        <f t="shared" si="0"/>
        <v>0</v>
      </c>
      <c r="D16" s="78">
        <f t="shared" si="1"/>
        <v>0</v>
      </c>
      <c r="E16" s="78">
        <f t="shared" si="4"/>
        <v>0</v>
      </c>
      <c r="F16" s="194" t="e">
        <f t="shared" si="2"/>
        <v>#NUM!</v>
      </c>
    </row>
    <row r="17" spans="1:16" s="77" customFormat="1" x14ac:dyDescent="0.2">
      <c r="A17" s="69" t="str">
        <f t="shared" si="3"/>
        <v/>
      </c>
      <c r="B17" s="146" t="str">
        <f>Stoff!B15</f>
        <v>DDT</v>
      </c>
      <c r="C17" s="73">
        <f t="shared" si="0"/>
        <v>0</v>
      </c>
      <c r="D17" s="78">
        <f t="shared" si="1"/>
        <v>0</v>
      </c>
      <c r="E17" s="78">
        <f t="shared" si="4"/>
        <v>0</v>
      </c>
      <c r="F17" s="194" t="e">
        <f t="shared" si="2"/>
        <v>#NUM!</v>
      </c>
    </row>
    <row r="18" spans="1:16" s="77" customFormat="1" x14ac:dyDescent="0.2">
      <c r="A18" s="69" t="str">
        <f t="shared" si="3"/>
        <v/>
      </c>
      <c r="B18" s="146" t="str">
        <f>Stoff!B16</f>
        <v>Monoklorbensen</v>
      </c>
      <c r="C18" s="73">
        <f t="shared" si="0"/>
        <v>0</v>
      </c>
      <c r="D18" s="78">
        <f t="shared" si="1"/>
        <v>0</v>
      </c>
      <c r="E18" s="78">
        <f t="shared" si="4"/>
        <v>0</v>
      </c>
      <c r="F18" s="194" t="e">
        <f t="shared" si="2"/>
        <v>#NUM!</v>
      </c>
    </row>
    <row r="19" spans="1:16" s="77" customFormat="1" x14ac:dyDescent="0.2">
      <c r="A19" s="69" t="str">
        <f t="shared" si="3"/>
        <v/>
      </c>
      <c r="B19" s="146" t="str">
        <f>Stoff!B17</f>
        <v>1,2-diklorbensen</v>
      </c>
      <c r="C19" s="73">
        <f t="shared" si="0"/>
        <v>0</v>
      </c>
      <c r="D19" s="78">
        <f t="shared" si="1"/>
        <v>0</v>
      </c>
      <c r="E19" s="78">
        <f t="shared" si="4"/>
        <v>0</v>
      </c>
      <c r="F19" s="194" t="e">
        <f t="shared" si="2"/>
        <v>#NUM!</v>
      </c>
    </row>
    <row r="20" spans="1:16" s="77" customFormat="1" x14ac:dyDescent="0.2">
      <c r="A20" s="69" t="str">
        <f t="shared" si="3"/>
        <v/>
      </c>
      <c r="B20" s="146" t="str">
        <f>Stoff!B18</f>
        <v>1,4-diklorbensen</v>
      </c>
      <c r="C20" s="73">
        <f t="shared" si="0"/>
        <v>0</v>
      </c>
      <c r="D20" s="78">
        <f t="shared" si="1"/>
        <v>0</v>
      </c>
      <c r="E20" s="78">
        <f t="shared" si="4"/>
        <v>0</v>
      </c>
      <c r="F20" s="194" t="e">
        <f t="shared" si="2"/>
        <v>#NUM!</v>
      </c>
    </row>
    <row r="21" spans="1:16" s="77" customFormat="1" x14ac:dyDescent="0.2">
      <c r="A21" s="69" t="str">
        <f t="shared" si="3"/>
        <v/>
      </c>
      <c r="B21" s="146" t="str">
        <f>Stoff!B19</f>
        <v>1,2,4-triklorbensen</v>
      </c>
      <c r="C21" s="73">
        <f t="shared" si="0"/>
        <v>0</v>
      </c>
      <c r="D21" s="78">
        <f t="shared" si="1"/>
        <v>0</v>
      </c>
      <c r="E21" s="78">
        <f t="shared" si="4"/>
        <v>0</v>
      </c>
      <c r="F21" s="194" t="e">
        <f t="shared" si="2"/>
        <v>#NUM!</v>
      </c>
    </row>
    <row r="22" spans="1:16" s="77" customFormat="1" x14ac:dyDescent="0.2">
      <c r="A22" s="69" t="str">
        <f t="shared" si="3"/>
        <v/>
      </c>
      <c r="B22" s="146" t="str">
        <f>Stoff!B20</f>
        <v>1,2,3-triklorbensen</v>
      </c>
      <c r="C22" s="73">
        <f t="shared" si="0"/>
        <v>0</v>
      </c>
      <c r="D22" s="78">
        <f t="shared" si="1"/>
        <v>0</v>
      </c>
      <c r="E22" s="78">
        <f t="shared" si="4"/>
        <v>0</v>
      </c>
      <c r="F22" s="194" t="e">
        <f t="shared" si="2"/>
        <v>#NUM!</v>
      </c>
    </row>
    <row r="23" spans="1:16" s="77" customFormat="1" x14ac:dyDescent="0.2">
      <c r="A23" s="69" t="str">
        <f t="shared" si="3"/>
        <v/>
      </c>
      <c r="B23" s="146" t="str">
        <f>Stoff!B21</f>
        <v>1,3,5-triklorbensen</v>
      </c>
      <c r="C23" s="73">
        <f t="shared" si="0"/>
        <v>0</v>
      </c>
      <c r="D23" s="78">
        <f t="shared" si="1"/>
        <v>0</v>
      </c>
      <c r="E23" s="78">
        <f t="shared" si="4"/>
        <v>0</v>
      </c>
      <c r="F23" s="194" t="e">
        <f t="shared" si="2"/>
        <v>#NUM!</v>
      </c>
    </row>
    <row r="24" spans="1:16" s="77" customFormat="1" x14ac:dyDescent="0.2">
      <c r="A24" s="69" t="str">
        <f t="shared" si="3"/>
        <v/>
      </c>
      <c r="B24" s="146" t="str">
        <f>Stoff!B22</f>
        <v>1,2,4,5-tetraklorbensen</v>
      </c>
      <c r="C24" s="73">
        <f t="shared" si="0"/>
        <v>0</v>
      </c>
      <c r="D24" s="78">
        <f t="shared" si="1"/>
        <v>0</v>
      </c>
      <c r="E24" s="78">
        <f t="shared" si="4"/>
        <v>0</v>
      </c>
      <c r="F24" s="194" t="e">
        <f t="shared" si="2"/>
        <v>#NUM!</v>
      </c>
    </row>
    <row r="25" spans="1:16" s="77" customFormat="1" x14ac:dyDescent="0.2">
      <c r="A25" s="69" t="str">
        <f t="shared" si="3"/>
        <v/>
      </c>
      <c r="B25" s="146" t="str">
        <f>Stoff!B23</f>
        <v>Pentaklorbensen</v>
      </c>
      <c r="C25" s="73">
        <f t="shared" si="0"/>
        <v>0</v>
      </c>
      <c r="D25" s="78">
        <f t="shared" si="1"/>
        <v>0</v>
      </c>
      <c r="E25" s="78">
        <f t="shared" si="4"/>
        <v>0</v>
      </c>
      <c r="F25" s="194" t="e">
        <f t="shared" si="2"/>
        <v>#NUM!</v>
      </c>
    </row>
    <row r="26" spans="1:16" s="77" customFormat="1" x14ac:dyDescent="0.2">
      <c r="A26" s="69" t="str">
        <f t="shared" si="3"/>
        <v/>
      </c>
      <c r="B26" s="146" t="str">
        <f>Stoff!B24</f>
        <v>Heksaklorbensen</v>
      </c>
      <c r="C26" s="73">
        <f t="shared" si="0"/>
        <v>0</v>
      </c>
      <c r="D26" s="78">
        <f t="shared" si="1"/>
        <v>0</v>
      </c>
      <c r="E26" s="78">
        <f t="shared" si="4"/>
        <v>0</v>
      </c>
      <c r="F26" s="194" t="e">
        <f t="shared" si="2"/>
        <v>#NUM!</v>
      </c>
    </row>
    <row r="27" spans="1:16" s="77" customFormat="1" x14ac:dyDescent="0.2">
      <c r="A27" s="69" t="str">
        <f t="shared" si="3"/>
        <v/>
      </c>
      <c r="B27" s="146" t="str">
        <f>Stoff!B25</f>
        <v>Diklormetan</v>
      </c>
      <c r="C27" s="73">
        <f t="shared" si="0"/>
        <v>0</v>
      </c>
      <c r="D27" s="78">
        <f t="shared" si="1"/>
        <v>0</v>
      </c>
      <c r="E27" s="78">
        <f t="shared" si="4"/>
        <v>0</v>
      </c>
      <c r="F27" s="194" t="e">
        <f t="shared" si="2"/>
        <v>#NUM!</v>
      </c>
    </row>
    <row r="28" spans="1:16" s="77" customFormat="1" x14ac:dyDescent="0.2">
      <c r="A28" s="69" t="str">
        <f t="shared" si="3"/>
        <v/>
      </c>
      <c r="B28" s="146" t="str">
        <f>Stoff!B26</f>
        <v>Triklormetan</v>
      </c>
      <c r="C28" s="73">
        <f t="shared" si="0"/>
        <v>0</v>
      </c>
      <c r="D28" s="78">
        <f t="shared" si="1"/>
        <v>0</v>
      </c>
      <c r="E28" s="78">
        <f t="shared" si="4"/>
        <v>0</v>
      </c>
      <c r="F28" s="194" t="e">
        <f t="shared" si="2"/>
        <v>#NUM!</v>
      </c>
    </row>
    <row r="29" spans="1:16" s="77" customFormat="1" x14ac:dyDescent="0.2">
      <c r="A29" s="69" t="str">
        <f t="shared" si="3"/>
        <v/>
      </c>
      <c r="B29" s="146" t="str">
        <f>Stoff!B27</f>
        <v>Trikloreten</v>
      </c>
      <c r="C29" s="73">
        <f t="shared" si="0"/>
        <v>0</v>
      </c>
      <c r="D29" s="78">
        <f t="shared" si="1"/>
        <v>0</v>
      </c>
      <c r="E29" s="78">
        <f t="shared" si="4"/>
        <v>0</v>
      </c>
      <c r="F29" s="194" t="e">
        <f t="shared" si="2"/>
        <v>#NUM!</v>
      </c>
    </row>
    <row r="30" spans="1:16" s="77" customFormat="1" x14ac:dyDescent="0.2">
      <c r="A30" s="69" t="str">
        <f t="shared" si="3"/>
        <v/>
      </c>
      <c r="B30" s="146" t="str">
        <f>Stoff!B28</f>
        <v>Tetraklormetan</v>
      </c>
      <c r="C30" s="73">
        <f t="shared" si="0"/>
        <v>0</v>
      </c>
      <c r="D30" s="78">
        <f t="shared" si="1"/>
        <v>0</v>
      </c>
      <c r="E30" s="78">
        <f t="shared" si="4"/>
        <v>0</v>
      </c>
      <c r="F30" s="194" t="e">
        <f t="shared" si="2"/>
        <v>#NUM!</v>
      </c>
    </row>
    <row r="31" spans="1:16" s="77" customFormat="1" ht="15" x14ac:dyDescent="0.25">
      <c r="A31" s="69" t="str">
        <f t="shared" si="3"/>
        <v/>
      </c>
      <c r="B31" s="146" t="str">
        <f>Stoff!B29</f>
        <v>Tetrakloreten</v>
      </c>
      <c r="C31" s="73">
        <f t="shared" si="0"/>
        <v>0</v>
      </c>
      <c r="D31" s="78">
        <f t="shared" si="1"/>
        <v>0</v>
      </c>
      <c r="E31" s="78">
        <f t="shared" si="4"/>
        <v>0</v>
      </c>
      <c r="F31" s="194" t="e">
        <f t="shared" si="2"/>
        <v>#NUM!</v>
      </c>
      <c r="P31" s="204"/>
    </row>
    <row r="32" spans="1:16" s="77" customFormat="1" x14ac:dyDescent="0.2">
      <c r="A32" s="69" t="str">
        <f t="shared" si="3"/>
        <v/>
      </c>
      <c r="B32" s="146" t="str">
        <f>Stoff!B30</f>
        <v>1,2-dikloretan</v>
      </c>
      <c r="C32" s="73">
        <f t="shared" si="0"/>
        <v>0</v>
      </c>
      <c r="D32" s="78">
        <f t="shared" si="1"/>
        <v>0</v>
      </c>
      <c r="E32" s="78">
        <f t="shared" si="4"/>
        <v>0</v>
      </c>
      <c r="F32" s="194" t="e">
        <f t="shared" si="2"/>
        <v>#NUM!</v>
      </c>
    </row>
    <row r="33" spans="1:6" s="77" customFormat="1" x14ac:dyDescent="0.2">
      <c r="A33" s="69" t="str">
        <f t="shared" si="3"/>
        <v/>
      </c>
      <c r="B33" s="146" t="str">
        <f>Stoff!B31</f>
        <v>1,2-dibrometan</v>
      </c>
      <c r="C33" s="73">
        <f t="shared" si="0"/>
        <v>0</v>
      </c>
      <c r="D33" s="78">
        <f t="shared" si="1"/>
        <v>0</v>
      </c>
      <c r="E33" s="78">
        <f t="shared" si="4"/>
        <v>0</v>
      </c>
      <c r="F33" s="194" t="e">
        <f t="shared" si="2"/>
        <v>#NUM!</v>
      </c>
    </row>
    <row r="34" spans="1:6" s="77" customFormat="1" x14ac:dyDescent="0.2">
      <c r="A34" s="69" t="str">
        <f t="shared" si="3"/>
        <v/>
      </c>
      <c r="B34" s="146" t="str">
        <f>Stoff!B32</f>
        <v>1,1,1-trikloretan</v>
      </c>
      <c r="C34" s="73">
        <f t="shared" si="0"/>
        <v>0</v>
      </c>
      <c r="D34" s="78">
        <f t="shared" si="1"/>
        <v>0</v>
      </c>
      <c r="E34" s="78">
        <f t="shared" si="4"/>
        <v>0</v>
      </c>
      <c r="F34" s="194" t="e">
        <f t="shared" si="2"/>
        <v>#NUM!</v>
      </c>
    </row>
    <row r="35" spans="1:6" s="77" customFormat="1" x14ac:dyDescent="0.2">
      <c r="A35" s="69" t="str">
        <f t="shared" si="3"/>
        <v/>
      </c>
      <c r="B35" s="146" t="str">
        <f>Stoff!B33</f>
        <v>1,1,2-trikloretan</v>
      </c>
      <c r="C35" s="73">
        <f t="shared" si="0"/>
        <v>0</v>
      </c>
      <c r="D35" s="78">
        <f t="shared" si="1"/>
        <v>0</v>
      </c>
      <c r="E35" s="78">
        <f t="shared" si="4"/>
        <v>0</v>
      </c>
      <c r="F35" s="194" t="e">
        <f t="shared" si="2"/>
        <v>#NUM!</v>
      </c>
    </row>
    <row r="36" spans="1:6" s="77" customFormat="1" x14ac:dyDescent="0.2">
      <c r="A36" s="69" t="str">
        <f t="shared" si="3"/>
        <v/>
      </c>
      <c r="B36" s="146" t="str">
        <f>Stoff!B34</f>
        <v>Fenol</v>
      </c>
      <c r="C36" s="73">
        <f t="shared" si="0"/>
        <v>0</v>
      </c>
      <c r="D36" s="78">
        <f t="shared" ref="D36:D67" si="5">MAXA(G36:IW36)</f>
        <v>0</v>
      </c>
      <c r="E36" s="78">
        <f t="shared" si="4"/>
        <v>0</v>
      </c>
      <c r="F36" s="194" t="e">
        <f t="shared" si="2"/>
        <v>#NUM!</v>
      </c>
    </row>
    <row r="37" spans="1:6" s="77" customFormat="1" x14ac:dyDescent="0.2">
      <c r="A37" s="69" t="str">
        <f t="shared" si="3"/>
        <v/>
      </c>
      <c r="B37" s="146" t="str">
        <f>Stoff!B35</f>
        <v>Sum mono,di,tri,tetra</v>
      </c>
      <c r="C37" s="73">
        <f t="shared" si="0"/>
        <v>0</v>
      </c>
      <c r="D37" s="78">
        <f t="shared" si="5"/>
        <v>0</v>
      </c>
      <c r="E37" s="78">
        <f t="shared" si="4"/>
        <v>0</v>
      </c>
      <c r="F37" s="194" t="e">
        <f t="shared" si="2"/>
        <v>#NUM!</v>
      </c>
    </row>
    <row r="38" spans="1:6" s="77" customFormat="1" x14ac:dyDescent="0.2">
      <c r="A38" s="69" t="str">
        <f t="shared" si="3"/>
        <v/>
      </c>
      <c r="B38" s="146" t="str">
        <f>Stoff!B36</f>
        <v>Pentaklorfenol</v>
      </c>
      <c r="C38" s="73">
        <f t="shared" si="0"/>
        <v>0</v>
      </c>
      <c r="D38" s="78">
        <f t="shared" si="5"/>
        <v>0</v>
      </c>
      <c r="E38" s="78">
        <f t="shared" si="4"/>
        <v>0</v>
      </c>
      <c r="F38" s="194" t="e">
        <f t="shared" si="2"/>
        <v>#NUM!</v>
      </c>
    </row>
    <row r="39" spans="1:6" s="77" customFormat="1" x14ac:dyDescent="0.2">
      <c r="A39" s="69" t="str">
        <f t="shared" si="3"/>
        <v/>
      </c>
      <c r="B39" s="146" t="str">
        <f>Stoff!B37</f>
        <v>PAH totalt</v>
      </c>
      <c r="C39" s="73">
        <f t="shared" si="0"/>
        <v>0</v>
      </c>
      <c r="D39" s="78">
        <f t="shared" si="5"/>
        <v>0</v>
      </c>
      <c r="E39" s="78">
        <f t="shared" si="4"/>
        <v>0</v>
      </c>
      <c r="F39" s="194" t="e">
        <f t="shared" si="2"/>
        <v>#NUM!</v>
      </c>
    </row>
    <row r="40" spans="1:6" s="77" customFormat="1" x14ac:dyDescent="0.2">
      <c r="A40" s="69" t="str">
        <f t="shared" si="3"/>
        <v/>
      </c>
      <c r="B40" s="146" t="str">
        <f>Stoff!B38</f>
        <v>Naftalen</v>
      </c>
      <c r="C40" s="73">
        <f t="shared" si="0"/>
        <v>0</v>
      </c>
      <c r="D40" s="78">
        <f t="shared" si="5"/>
        <v>0</v>
      </c>
      <c r="E40" s="78">
        <f t="shared" si="4"/>
        <v>0</v>
      </c>
      <c r="F40" s="194" t="e">
        <f t="shared" si="2"/>
        <v>#NUM!</v>
      </c>
    </row>
    <row r="41" spans="1:6" s="77" customFormat="1" x14ac:dyDescent="0.2">
      <c r="A41" s="69" t="str">
        <f t="shared" si="3"/>
        <v/>
      </c>
      <c r="B41" s="146" t="str">
        <f>Stoff!B39</f>
        <v>Acenaftalen</v>
      </c>
      <c r="C41" s="73">
        <f t="shared" si="0"/>
        <v>0</v>
      </c>
      <c r="D41" s="78">
        <f t="shared" si="5"/>
        <v>0</v>
      </c>
      <c r="E41" s="78">
        <f t="shared" si="4"/>
        <v>0</v>
      </c>
      <c r="F41" s="194" t="e">
        <f t="shared" si="2"/>
        <v>#NUM!</v>
      </c>
    </row>
    <row r="42" spans="1:6" s="77" customFormat="1" x14ac:dyDescent="0.2">
      <c r="A42" s="69" t="str">
        <f t="shared" si="3"/>
        <v/>
      </c>
      <c r="B42" s="146" t="str">
        <f>Stoff!B40</f>
        <v>Acenaften</v>
      </c>
      <c r="C42" s="73">
        <f t="shared" si="0"/>
        <v>0</v>
      </c>
      <c r="D42" s="78">
        <f t="shared" si="5"/>
        <v>0</v>
      </c>
      <c r="E42" s="78">
        <f t="shared" si="4"/>
        <v>0</v>
      </c>
      <c r="F42" s="194" t="e">
        <f t="shared" si="2"/>
        <v>#NUM!</v>
      </c>
    </row>
    <row r="43" spans="1:6" s="77" customFormat="1" x14ac:dyDescent="0.2">
      <c r="A43" s="69" t="str">
        <f t="shared" si="3"/>
        <v/>
      </c>
      <c r="B43" s="146" t="str">
        <f>Stoff!B41</f>
        <v>Fenantren</v>
      </c>
      <c r="C43" s="73">
        <f t="shared" si="0"/>
        <v>0</v>
      </c>
      <c r="D43" s="78">
        <f t="shared" si="5"/>
        <v>0</v>
      </c>
      <c r="E43" s="78">
        <f t="shared" si="4"/>
        <v>0</v>
      </c>
      <c r="F43" s="194" t="e">
        <f t="shared" si="2"/>
        <v>#NUM!</v>
      </c>
    </row>
    <row r="44" spans="1:6" s="77" customFormat="1" x14ac:dyDescent="0.2">
      <c r="A44" s="69" t="str">
        <f t="shared" si="3"/>
        <v/>
      </c>
      <c r="B44" s="146" t="str">
        <f>Stoff!B42</f>
        <v>Antracen</v>
      </c>
      <c r="C44" s="73">
        <f t="shared" si="0"/>
        <v>0</v>
      </c>
      <c r="D44" s="78">
        <f t="shared" si="5"/>
        <v>0</v>
      </c>
      <c r="E44" s="78">
        <f t="shared" si="4"/>
        <v>0</v>
      </c>
      <c r="F44" s="194" t="e">
        <f t="shared" si="2"/>
        <v>#NUM!</v>
      </c>
    </row>
    <row r="45" spans="1:6" s="77" customFormat="1" x14ac:dyDescent="0.2">
      <c r="A45" s="69" t="str">
        <f t="shared" si="3"/>
        <v/>
      </c>
      <c r="B45" s="146" t="str">
        <f>Stoff!B43</f>
        <v>Fluoren</v>
      </c>
      <c r="C45" s="73">
        <f t="shared" si="0"/>
        <v>0</v>
      </c>
      <c r="D45" s="78">
        <f t="shared" si="5"/>
        <v>0</v>
      </c>
      <c r="E45" s="78">
        <f t="shared" si="4"/>
        <v>0</v>
      </c>
      <c r="F45" s="194" t="e">
        <f t="shared" si="2"/>
        <v>#NUM!</v>
      </c>
    </row>
    <row r="46" spans="1:6" s="77" customFormat="1" x14ac:dyDescent="0.2">
      <c r="A46" s="69" t="str">
        <f t="shared" si="3"/>
        <v/>
      </c>
      <c r="B46" s="146" t="str">
        <f>Stoff!B44</f>
        <v>Fluoranten</v>
      </c>
      <c r="C46" s="73">
        <f t="shared" si="0"/>
        <v>0</v>
      </c>
      <c r="D46" s="78">
        <f t="shared" si="5"/>
        <v>0</v>
      </c>
      <c r="E46" s="78">
        <f t="shared" si="4"/>
        <v>0</v>
      </c>
      <c r="F46" s="194" t="e">
        <f t="shared" si="2"/>
        <v>#NUM!</v>
      </c>
    </row>
    <row r="47" spans="1:6" s="77" customFormat="1" x14ac:dyDescent="0.2">
      <c r="A47" s="69" t="str">
        <f t="shared" si="3"/>
        <v/>
      </c>
      <c r="B47" s="146" t="str">
        <f>Stoff!B45</f>
        <v>Pyrene</v>
      </c>
      <c r="C47" s="73">
        <f t="shared" si="0"/>
        <v>0</v>
      </c>
      <c r="D47" s="78">
        <f t="shared" si="5"/>
        <v>0</v>
      </c>
      <c r="E47" s="78">
        <f t="shared" si="4"/>
        <v>0</v>
      </c>
      <c r="F47" s="194" t="e">
        <f t="shared" si="2"/>
        <v>#NUM!</v>
      </c>
    </row>
    <row r="48" spans="1:6" s="77" customFormat="1" x14ac:dyDescent="0.2">
      <c r="A48" s="69" t="str">
        <f t="shared" si="3"/>
        <v/>
      </c>
      <c r="B48" s="146" t="str">
        <f>Stoff!B46</f>
        <v>Benzo(a)antracen</v>
      </c>
      <c r="C48" s="73">
        <f t="shared" si="0"/>
        <v>0</v>
      </c>
      <c r="D48" s="78">
        <f t="shared" si="5"/>
        <v>0</v>
      </c>
      <c r="E48" s="78">
        <f t="shared" si="4"/>
        <v>0</v>
      </c>
      <c r="F48" s="194" t="e">
        <f t="shared" si="2"/>
        <v>#NUM!</v>
      </c>
    </row>
    <row r="49" spans="1:6" s="77" customFormat="1" x14ac:dyDescent="0.2">
      <c r="A49" s="69" t="str">
        <f t="shared" si="3"/>
        <v/>
      </c>
      <c r="B49" s="146" t="str">
        <f>Stoff!B47</f>
        <v>Krysen</v>
      </c>
      <c r="C49" s="73">
        <f t="shared" si="0"/>
        <v>0</v>
      </c>
      <c r="D49" s="78">
        <f t="shared" si="5"/>
        <v>0</v>
      </c>
      <c r="E49" s="78">
        <f t="shared" si="4"/>
        <v>0</v>
      </c>
      <c r="F49" s="194" t="e">
        <f t="shared" si="2"/>
        <v>#NUM!</v>
      </c>
    </row>
    <row r="50" spans="1:6" s="77" customFormat="1" x14ac:dyDescent="0.2">
      <c r="A50" s="69" t="str">
        <f t="shared" si="3"/>
        <v/>
      </c>
      <c r="B50" s="146" t="str">
        <f>Stoff!B48</f>
        <v>Benzo(b)fluoranten</v>
      </c>
      <c r="C50" s="73">
        <f t="shared" si="0"/>
        <v>0</v>
      </c>
      <c r="D50" s="78">
        <f t="shared" si="5"/>
        <v>0</v>
      </c>
      <c r="E50" s="78">
        <f t="shared" si="4"/>
        <v>0</v>
      </c>
      <c r="F50" s="194" t="e">
        <f t="shared" si="2"/>
        <v>#NUM!</v>
      </c>
    </row>
    <row r="51" spans="1:6" s="77" customFormat="1" x14ac:dyDescent="0.2">
      <c r="A51" s="69" t="str">
        <f t="shared" si="3"/>
        <v/>
      </c>
      <c r="B51" s="146" t="str">
        <f>Stoff!B49</f>
        <v>Benzo(k)fluoranten</v>
      </c>
      <c r="C51" s="73">
        <f t="shared" si="0"/>
        <v>0</v>
      </c>
      <c r="D51" s="78">
        <f t="shared" si="5"/>
        <v>0</v>
      </c>
      <c r="E51" s="78">
        <f t="shared" si="4"/>
        <v>0</v>
      </c>
      <c r="F51" s="194" t="e">
        <f t="shared" si="2"/>
        <v>#NUM!</v>
      </c>
    </row>
    <row r="52" spans="1:6" s="77" customFormat="1" x14ac:dyDescent="0.2">
      <c r="A52" s="69" t="str">
        <f t="shared" si="3"/>
        <v/>
      </c>
      <c r="B52" s="146" t="str">
        <f>Stoff!B50</f>
        <v>Benso(a)pyren</v>
      </c>
      <c r="C52" s="73">
        <f t="shared" si="0"/>
        <v>0</v>
      </c>
      <c r="D52" s="78">
        <f t="shared" si="5"/>
        <v>0</v>
      </c>
      <c r="E52" s="78">
        <f t="shared" si="4"/>
        <v>0</v>
      </c>
      <c r="F52" s="194" t="e">
        <f t="shared" si="2"/>
        <v>#NUM!</v>
      </c>
    </row>
    <row r="53" spans="1:6" s="77" customFormat="1" x14ac:dyDescent="0.2">
      <c r="A53" s="69" t="str">
        <f t="shared" si="3"/>
        <v/>
      </c>
      <c r="B53" s="146" t="str">
        <f>Stoff!B51</f>
        <v>Indeno(1,2,3-cd)pyren</v>
      </c>
      <c r="C53" s="73">
        <f t="shared" si="0"/>
        <v>0</v>
      </c>
      <c r="D53" s="78">
        <f t="shared" si="5"/>
        <v>0</v>
      </c>
      <c r="E53" s="78">
        <f t="shared" si="4"/>
        <v>0</v>
      </c>
      <c r="F53" s="194" t="e">
        <f t="shared" si="2"/>
        <v>#NUM!</v>
      </c>
    </row>
    <row r="54" spans="1:6" s="77" customFormat="1" x14ac:dyDescent="0.2">
      <c r="A54" s="69" t="str">
        <f t="shared" si="3"/>
        <v/>
      </c>
      <c r="B54" s="146" t="str">
        <f>Stoff!B52</f>
        <v>Dibenzo(a,h)antracen</v>
      </c>
      <c r="C54" s="73">
        <f t="shared" si="0"/>
        <v>0</v>
      </c>
      <c r="D54" s="78">
        <f t="shared" si="5"/>
        <v>0</v>
      </c>
      <c r="E54" s="78">
        <f t="shared" si="4"/>
        <v>0</v>
      </c>
      <c r="F54" s="194" t="e">
        <f t="shared" si="2"/>
        <v>#NUM!</v>
      </c>
    </row>
    <row r="55" spans="1:6" s="77" customFormat="1" x14ac:dyDescent="0.2">
      <c r="A55" s="69" t="str">
        <f t="shared" si="3"/>
        <v/>
      </c>
      <c r="B55" s="146" t="str">
        <f>Stoff!B53</f>
        <v>Benzo(g,h,i)perylen</v>
      </c>
      <c r="C55" s="73">
        <f t="shared" si="0"/>
        <v>0</v>
      </c>
      <c r="D55" s="78">
        <f t="shared" si="5"/>
        <v>0</v>
      </c>
      <c r="E55" s="78">
        <f t="shared" si="4"/>
        <v>0</v>
      </c>
      <c r="F55" s="194" t="e">
        <f t="shared" si="2"/>
        <v>#NUM!</v>
      </c>
    </row>
    <row r="56" spans="1:6" s="77" customFormat="1" x14ac:dyDescent="0.2">
      <c r="A56" s="69" t="str">
        <f t="shared" si="3"/>
        <v/>
      </c>
      <c r="B56" s="146" t="str">
        <f>Stoff!B54</f>
        <v>Bensen</v>
      </c>
      <c r="C56" s="73">
        <f t="shared" si="0"/>
        <v>0</v>
      </c>
      <c r="D56" s="78">
        <f t="shared" si="5"/>
        <v>0</v>
      </c>
      <c r="E56" s="78">
        <f t="shared" si="4"/>
        <v>0</v>
      </c>
      <c r="F56" s="194" t="e">
        <f t="shared" si="2"/>
        <v>#NUM!</v>
      </c>
    </row>
    <row r="57" spans="1:6" s="77" customFormat="1" x14ac:dyDescent="0.2">
      <c r="A57" s="69" t="str">
        <f t="shared" si="3"/>
        <v/>
      </c>
      <c r="B57" s="146" t="str">
        <f>Stoff!B55</f>
        <v>Toluen</v>
      </c>
      <c r="C57" s="73">
        <f t="shared" si="0"/>
        <v>0</v>
      </c>
      <c r="D57" s="78">
        <f t="shared" si="5"/>
        <v>0</v>
      </c>
      <c r="E57" s="78">
        <f t="shared" si="4"/>
        <v>0</v>
      </c>
      <c r="F57" s="194" t="e">
        <f t="shared" si="2"/>
        <v>#NUM!</v>
      </c>
    </row>
    <row r="58" spans="1:6" s="77" customFormat="1" x14ac:dyDescent="0.2">
      <c r="A58" s="69" t="str">
        <f t="shared" si="3"/>
        <v/>
      </c>
      <c r="B58" s="146" t="str">
        <f>Stoff!B56</f>
        <v>Etylbensen</v>
      </c>
      <c r="C58" s="73">
        <f t="shared" si="0"/>
        <v>0</v>
      </c>
      <c r="D58" s="78">
        <f t="shared" si="5"/>
        <v>0</v>
      </c>
      <c r="E58" s="78">
        <f t="shared" si="4"/>
        <v>0</v>
      </c>
      <c r="F58" s="194" t="e">
        <f t="shared" si="2"/>
        <v>#NUM!</v>
      </c>
    </row>
    <row r="59" spans="1:6" s="77" customFormat="1" x14ac:dyDescent="0.2">
      <c r="A59" s="69" t="str">
        <f t="shared" si="3"/>
        <v/>
      </c>
      <c r="B59" s="146" t="str">
        <f>Stoff!B57</f>
        <v>Xylen</v>
      </c>
      <c r="C59" s="73">
        <f t="shared" si="0"/>
        <v>0</v>
      </c>
      <c r="D59" s="78">
        <f t="shared" si="5"/>
        <v>0</v>
      </c>
      <c r="E59" s="78">
        <f t="shared" si="4"/>
        <v>0</v>
      </c>
      <c r="F59" s="194" t="e">
        <f t="shared" si="2"/>
        <v>#NUM!</v>
      </c>
    </row>
    <row r="60" spans="1:6" s="77" customFormat="1" x14ac:dyDescent="0.2">
      <c r="A60" s="69" t="str">
        <f t="shared" si="3"/>
        <v/>
      </c>
      <c r="B60" s="146" t="str">
        <f>Stoff!B58</f>
        <v>Alifater  C5-C6</v>
      </c>
      <c r="C60" s="73">
        <f t="shared" si="0"/>
        <v>0</v>
      </c>
      <c r="D60" s="78">
        <f t="shared" si="5"/>
        <v>0</v>
      </c>
      <c r="E60" s="78">
        <f t="shared" si="4"/>
        <v>0</v>
      </c>
      <c r="F60" s="194" t="e">
        <f t="shared" si="2"/>
        <v>#NUM!</v>
      </c>
    </row>
    <row r="61" spans="1:6" s="77" customFormat="1" x14ac:dyDescent="0.2">
      <c r="A61" s="69" t="str">
        <f t="shared" si="3"/>
        <v/>
      </c>
      <c r="B61" s="146" t="str">
        <f>Stoff!B59</f>
        <v>Alifater &gt; C6-C8</v>
      </c>
      <c r="C61" s="73">
        <f t="shared" si="0"/>
        <v>0</v>
      </c>
      <c r="D61" s="78">
        <f t="shared" si="5"/>
        <v>0</v>
      </c>
      <c r="E61" s="78">
        <f t="shared" si="4"/>
        <v>0</v>
      </c>
      <c r="F61" s="194" t="e">
        <f t="shared" si="2"/>
        <v>#NUM!</v>
      </c>
    </row>
    <row r="62" spans="1:6" s="77" customFormat="1" x14ac:dyDescent="0.2">
      <c r="A62" s="69" t="str">
        <f t="shared" si="3"/>
        <v/>
      </c>
      <c r="B62" s="146" t="str">
        <f>Stoff!B60</f>
        <v>Alifater &gt; C8-C10</v>
      </c>
      <c r="C62" s="73">
        <f t="shared" si="0"/>
        <v>0</v>
      </c>
      <c r="D62" s="78">
        <f t="shared" si="5"/>
        <v>0</v>
      </c>
      <c r="E62" s="78">
        <f t="shared" si="4"/>
        <v>0</v>
      </c>
      <c r="F62" s="194" t="e">
        <f t="shared" si="2"/>
        <v>#NUM!</v>
      </c>
    </row>
    <row r="63" spans="1:6" s="77" customFormat="1" x14ac:dyDescent="0.2">
      <c r="A63" s="69" t="str">
        <f t="shared" si="3"/>
        <v/>
      </c>
      <c r="B63" s="146" t="str">
        <f>Stoff!B61</f>
        <v>Sum alifater &gt; C5-C10</v>
      </c>
      <c r="C63" s="73">
        <f t="shared" si="0"/>
        <v>0</v>
      </c>
      <c r="D63" s="78">
        <f t="shared" si="5"/>
        <v>0</v>
      </c>
      <c r="E63" s="78">
        <f t="shared" si="4"/>
        <v>0</v>
      </c>
      <c r="F63" s="194" t="e">
        <f t="shared" si="2"/>
        <v>#NUM!</v>
      </c>
    </row>
    <row r="64" spans="1:6" s="77" customFormat="1" x14ac:dyDescent="0.2">
      <c r="A64" s="69" t="str">
        <f t="shared" si="3"/>
        <v/>
      </c>
      <c r="B64" s="146" t="str">
        <f>Stoff!B62</f>
        <v>Alifater &gt;C10-C12</v>
      </c>
      <c r="C64" s="73">
        <f t="shared" si="0"/>
        <v>0</v>
      </c>
      <c r="D64" s="78">
        <f t="shared" si="5"/>
        <v>0</v>
      </c>
      <c r="E64" s="78">
        <f t="shared" si="4"/>
        <v>0</v>
      </c>
      <c r="F64" s="194" t="e">
        <f t="shared" si="2"/>
        <v>#NUM!</v>
      </c>
    </row>
    <row r="65" spans="1:257" s="77" customFormat="1" x14ac:dyDescent="0.2">
      <c r="A65" s="69" t="str">
        <f t="shared" si="3"/>
        <v/>
      </c>
      <c r="B65" s="146" t="str">
        <f>Stoff!B63</f>
        <v>Alifater &gt;C12-C35</v>
      </c>
      <c r="C65" s="73">
        <f t="shared" si="0"/>
        <v>0</v>
      </c>
      <c r="D65" s="78">
        <f t="shared" si="5"/>
        <v>0</v>
      </c>
      <c r="E65" s="78">
        <f t="shared" si="4"/>
        <v>0</v>
      </c>
      <c r="F65" s="194" t="e">
        <f t="shared" si="2"/>
        <v>#NUM!</v>
      </c>
    </row>
    <row r="66" spans="1:257" s="77" customFormat="1" x14ac:dyDescent="0.2">
      <c r="A66" s="69" t="str">
        <f t="shared" si="3"/>
        <v/>
      </c>
      <c r="B66" s="146" t="str">
        <f>Stoff!B64</f>
        <v>MTBE</v>
      </c>
      <c r="C66" s="73">
        <f t="shared" si="0"/>
        <v>0</v>
      </c>
      <c r="D66" s="78">
        <f t="shared" si="5"/>
        <v>0</v>
      </c>
      <c r="E66" s="78">
        <f t="shared" si="4"/>
        <v>0</v>
      </c>
      <c r="F66" s="194" t="e">
        <f t="shared" si="2"/>
        <v>#NUM!</v>
      </c>
    </row>
    <row r="67" spans="1:257" s="77" customFormat="1" x14ac:dyDescent="0.2">
      <c r="A67" s="69" t="str">
        <f t="shared" si="3"/>
        <v/>
      </c>
      <c r="B67" s="146" t="str">
        <f>Stoff!B65</f>
        <v>Tetraetylbly</v>
      </c>
      <c r="C67" s="73">
        <f t="shared" si="0"/>
        <v>0</v>
      </c>
      <c r="D67" s="78">
        <f t="shared" si="5"/>
        <v>0</v>
      </c>
      <c r="E67" s="78">
        <f t="shared" si="4"/>
        <v>0</v>
      </c>
      <c r="F67" s="194" t="e">
        <f t="shared" si="2"/>
        <v>#NUM!</v>
      </c>
    </row>
    <row r="68" spans="1:257" s="77" customFormat="1" x14ac:dyDescent="0.2">
      <c r="A68" s="69" t="str">
        <f t="shared" si="3"/>
        <v/>
      </c>
      <c r="B68" s="146" t="str">
        <f>Stoff!B66</f>
        <v>PBDE-99</v>
      </c>
      <c r="C68" s="73">
        <f t="shared" ref="C68:C86" si="6">COUNT(G68:IW68)</f>
        <v>0</v>
      </c>
      <c r="D68" s="78">
        <f t="shared" ref="D68:D86" si="7">MAXA(G68:IW68)</f>
        <v>0</v>
      </c>
      <c r="E68" s="78">
        <f t="shared" si="4"/>
        <v>0</v>
      </c>
      <c r="F68" s="194" t="e">
        <f t="shared" ref="F68:F86" si="8">D68/MEDIAN(G68:IV68)</f>
        <v>#NUM!</v>
      </c>
    </row>
    <row r="69" spans="1:257" s="77" customFormat="1" x14ac:dyDescent="0.2">
      <c r="A69" s="69" t="str">
        <f>IF(C69&gt;0,"x","")</f>
        <v/>
      </c>
      <c r="B69" s="146" t="str">
        <f>Stoff!B67</f>
        <v>PBDE-154</v>
      </c>
      <c r="C69" s="73">
        <f t="shared" si="6"/>
        <v>0</v>
      </c>
      <c r="D69" s="78">
        <f t="shared" si="7"/>
        <v>0</v>
      </c>
      <c r="E69" s="78">
        <f t="shared" ref="E69:E86" si="9">IF(D69&gt;0,AVERAGE(G69:IV69),0)</f>
        <v>0</v>
      </c>
      <c r="F69" s="194" t="e">
        <f t="shared" si="8"/>
        <v>#NUM!</v>
      </c>
    </row>
    <row r="70" spans="1:257" s="77" customFormat="1" x14ac:dyDescent="0.2">
      <c r="A70" s="69" t="str">
        <f>IF(C70&gt;0,"x","")</f>
        <v/>
      </c>
      <c r="B70" s="146" t="str">
        <f>Stoff!B68</f>
        <v>PBDE-209</v>
      </c>
      <c r="C70" s="73">
        <f t="shared" si="6"/>
        <v>0</v>
      </c>
      <c r="D70" s="78">
        <f t="shared" si="7"/>
        <v>0</v>
      </c>
      <c r="E70" s="78">
        <f t="shared" si="9"/>
        <v>0</v>
      </c>
      <c r="F70" s="194" t="e">
        <f t="shared" si="8"/>
        <v>#NUM!</v>
      </c>
    </row>
    <row r="71" spans="1:257" s="77" customFormat="1" x14ac:dyDescent="0.2">
      <c r="A71" s="69" t="str">
        <f>IF(C71&gt;0,"x","")</f>
        <v/>
      </c>
      <c r="B71" s="146" t="str">
        <f>Stoff!B69</f>
        <v>HBCDD</v>
      </c>
      <c r="C71" s="73">
        <f t="shared" si="6"/>
        <v>0</v>
      </c>
      <c r="D71" s="78">
        <f t="shared" si="7"/>
        <v>0</v>
      </c>
      <c r="E71" s="78">
        <f t="shared" si="9"/>
        <v>0</v>
      </c>
      <c r="F71" s="194" t="e">
        <f t="shared" si="8"/>
        <v>#NUM!</v>
      </c>
    </row>
    <row r="72" spans="1:257" s="77" customFormat="1" x14ac:dyDescent="0.2">
      <c r="A72" s="69" t="str">
        <f>IF(C72&gt;0,"x","")</f>
        <v/>
      </c>
      <c r="B72" s="146" t="str">
        <f>Stoff!B70</f>
        <v>Tetrabrombisfenol A</v>
      </c>
      <c r="C72" s="73">
        <f t="shared" si="6"/>
        <v>0</v>
      </c>
      <c r="D72" s="78">
        <f t="shared" si="7"/>
        <v>0</v>
      </c>
      <c r="E72" s="78">
        <f t="shared" si="9"/>
        <v>0</v>
      </c>
      <c r="F72" s="194" t="e">
        <f t="shared" si="8"/>
        <v>#NUM!</v>
      </c>
    </row>
    <row r="73" spans="1:257" s="71" customFormat="1" x14ac:dyDescent="0.2">
      <c r="A73" s="69" t="str">
        <f t="shared" ref="A73:A86" si="10">IF(C73&gt;0,"x","")</f>
        <v/>
      </c>
      <c r="B73" s="146" t="str">
        <f>Stoff!B71</f>
        <v>Bisfenol A</v>
      </c>
      <c r="C73" s="73">
        <f t="shared" si="6"/>
        <v>0</v>
      </c>
      <c r="D73" s="78">
        <f t="shared" si="7"/>
        <v>0</v>
      </c>
      <c r="E73" s="78">
        <f t="shared" si="9"/>
        <v>0</v>
      </c>
      <c r="F73" s="194" t="e">
        <f t="shared" si="8"/>
        <v>#NUM!</v>
      </c>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c r="IJ73" s="77"/>
      <c r="IK73" s="77"/>
      <c r="IL73" s="77"/>
      <c r="IM73" s="77"/>
      <c r="IN73" s="77"/>
      <c r="IO73" s="77"/>
      <c r="IP73" s="77"/>
      <c r="IQ73" s="77"/>
      <c r="IR73" s="77"/>
      <c r="IS73" s="77"/>
      <c r="IT73" s="77"/>
      <c r="IU73" s="77"/>
      <c r="IV73" s="77"/>
      <c r="IW73" s="77"/>
    </row>
    <row r="74" spans="1:257" s="54" customFormat="1" x14ac:dyDescent="0.2">
      <c r="A74" s="69" t="str">
        <f t="shared" si="10"/>
        <v/>
      </c>
      <c r="B74" s="146" t="str">
        <f>Stoff!B72</f>
        <v>PFOS</v>
      </c>
      <c r="C74" s="73">
        <f t="shared" si="6"/>
        <v>0</v>
      </c>
      <c r="D74" s="78">
        <f t="shared" si="7"/>
        <v>0</v>
      </c>
      <c r="E74" s="78">
        <f t="shared" si="9"/>
        <v>0</v>
      </c>
      <c r="F74" s="194" t="e">
        <f t="shared" si="8"/>
        <v>#NUM!</v>
      </c>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c r="IJ74" s="77"/>
      <c r="IK74" s="77"/>
      <c r="IL74" s="77"/>
      <c r="IM74" s="77"/>
      <c r="IN74" s="77"/>
      <c r="IO74" s="77"/>
      <c r="IP74" s="77"/>
      <c r="IQ74" s="77"/>
      <c r="IR74" s="77"/>
      <c r="IS74" s="77"/>
      <c r="IT74" s="77"/>
      <c r="IU74" s="77"/>
      <c r="IV74" s="77"/>
      <c r="IW74" s="77"/>
    </row>
    <row r="75" spans="1:257" s="54" customFormat="1" x14ac:dyDescent="0.2">
      <c r="A75" s="69" t="str">
        <f t="shared" si="10"/>
        <v/>
      </c>
      <c r="B75" s="146" t="str">
        <f>Stoff!B73</f>
        <v>Nonylfenol</v>
      </c>
      <c r="C75" s="73">
        <f t="shared" si="6"/>
        <v>0</v>
      </c>
      <c r="D75" s="78">
        <f t="shared" si="7"/>
        <v>0</v>
      </c>
      <c r="E75" s="78">
        <f t="shared" si="9"/>
        <v>0</v>
      </c>
      <c r="F75" s="194" t="e">
        <f t="shared" si="8"/>
        <v>#NUM!</v>
      </c>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c r="IJ75" s="77"/>
      <c r="IK75" s="77"/>
      <c r="IL75" s="77"/>
      <c r="IM75" s="77"/>
      <c r="IN75" s="77"/>
      <c r="IO75" s="77"/>
      <c r="IP75" s="77"/>
      <c r="IQ75" s="77"/>
      <c r="IR75" s="77"/>
      <c r="IS75" s="77"/>
      <c r="IT75" s="77"/>
      <c r="IU75" s="77"/>
      <c r="IV75" s="77"/>
      <c r="IW75" s="77"/>
    </row>
    <row r="76" spans="1:257" s="54" customFormat="1" x14ac:dyDescent="0.2">
      <c r="A76" s="69" t="str">
        <f t="shared" si="10"/>
        <v/>
      </c>
      <c r="B76" s="146" t="str">
        <f>Stoff!B74</f>
        <v>Nonylfenoletoksilat</v>
      </c>
      <c r="C76" s="73">
        <f t="shared" si="6"/>
        <v>0</v>
      </c>
      <c r="D76" s="78">
        <f t="shared" si="7"/>
        <v>0</v>
      </c>
      <c r="E76" s="78">
        <f t="shared" si="9"/>
        <v>0</v>
      </c>
      <c r="F76" s="194" t="e">
        <f t="shared" si="8"/>
        <v>#NUM!</v>
      </c>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77"/>
      <c r="GD76" s="77"/>
      <c r="GE76" s="77"/>
      <c r="GF76" s="77"/>
      <c r="GG76" s="77"/>
      <c r="GH76" s="77"/>
      <c r="GI76" s="77"/>
      <c r="GJ76" s="77"/>
      <c r="GK76" s="77"/>
      <c r="GL76" s="77"/>
      <c r="GM76" s="77"/>
      <c r="GN76" s="77"/>
      <c r="GO76" s="77"/>
      <c r="GP76" s="77"/>
      <c r="GQ76" s="77"/>
      <c r="GR76" s="77"/>
      <c r="GS76" s="77"/>
      <c r="GT76" s="77"/>
      <c r="GU76" s="77"/>
      <c r="GV76" s="77"/>
      <c r="GW76" s="77"/>
      <c r="GX76" s="77"/>
      <c r="GY76" s="77"/>
      <c r="GZ76" s="77"/>
      <c r="HA76" s="77"/>
      <c r="HB76" s="77"/>
      <c r="HC76" s="77"/>
      <c r="HD76" s="77"/>
      <c r="HE76" s="77"/>
      <c r="HF76" s="77"/>
      <c r="HG76" s="77"/>
      <c r="HH76" s="77"/>
      <c r="HI76" s="77"/>
      <c r="HJ76" s="77"/>
      <c r="HK76" s="77"/>
      <c r="HL76" s="77"/>
      <c r="HM76" s="77"/>
      <c r="HN76" s="77"/>
      <c r="HO76" s="77"/>
      <c r="HP76" s="77"/>
      <c r="HQ76" s="77"/>
      <c r="HR76" s="77"/>
      <c r="HS76" s="77"/>
      <c r="HT76" s="77"/>
      <c r="HU76" s="77"/>
      <c r="HV76" s="77"/>
      <c r="HW76" s="77"/>
      <c r="HX76" s="77"/>
      <c r="HY76" s="77"/>
      <c r="HZ76" s="77"/>
      <c r="IA76" s="77"/>
      <c r="IB76" s="77"/>
      <c r="IC76" s="77"/>
      <c r="ID76" s="77"/>
      <c r="IE76" s="77"/>
      <c r="IF76" s="77"/>
      <c r="IG76" s="77"/>
      <c r="IH76" s="77"/>
      <c r="II76" s="77"/>
      <c r="IJ76" s="77"/>
      <c r="IK76" s="77"/>
      <c r="IL76" s="77"/>
      <c r="IM76" s="77"/>
      <c r="IN76" s="77"/>
      <c r="IO76" s="77"/>
      <c r="IP76" s="77"/>
      <c r="IQ76" s="77"/>
      <c r="IR76" s="77"/>
      <c r="IS76" s="77"/>
      <c r="IT76" s="77"/>
      <c r="IU76" s="77"/>
      <c r="IV76" s="77"/>
      <c r="IW76" s="77"/>
    </row>
    <row r="77" spans="1:257" s="54" customFormat="1" x14ac:dyDescent="0.2">
      <c r="A77" s="69" t="str">
        <f t="shared" si="10"/>
        <v/>
      </c>
      <c r="B77" s="146" t="str">
        <f>Stoff!B75</f>
        <v>Oktylfenol</v>
      </c>
      <c r="C77" s="73">
        <f t="shared" si="6"/>
        <v>0</v>
      </c>
      <c r="D77" s="78">
        <f t="shared" si="7"/>
        <v>0</v>
      </c>
      <c r="E77" s="78">
        <f t="shared" si="9"/>
        <v>0</v>
      </c>
      <c r="F77" s="194" t="e">
        <f t="shared" si="8"/>
        <v>#NUM!</v>
      </c>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7"/>
      <c r="FX77" s="77"/>
      <c r="FY77" s="77"/>
      <c r="FZ77" s="77"/>
      <c r="GA77" s="77"/>
      <c r="GB77" s="77"/>
      <c r="GC77" s="77"/>
      <c r="GD77" s="77"/>
      <c r="GE77" s="77"/>
      <c r="GF77" s="77"/>
      <c r="GG77" s="77"/>
      <c r="GH77" s="77"/>
      <c r="GI77" s="77"/>
      <c r="GJ77" s="77"/>
      <c r="GK77" s="77"/>
      <c r="GL77" s="77"/>
      <c r="GM77" s="77"/>
      <c r="GN77" s="77"/>
      <c r="GO77" s="77"/>
      <c r="GP77" s="77"/>
      <c r="GQ77" s="77"/>
      <c r="GR77" s="77"/>
      <c r="GS77" s="77"/>
      <c r="GT77" s="77"/>
      <c r="GU77" s="77"/>
      <c r="GV77" s="77"/>
      <c r="GW77" s="77"/>
      <c r="GX77" s="77"/>
      <c r="GY77" s="77"/>
      <c r="GZ77" s="77"/>
      <c r="HA77" s="77"/>
      <c r="HB77" s="77"/>
      <c r="HC77" s="77"/>
      <c r="HD77" s="77"/>
      <c r="HE77" s="77"/>
      <c r="HF77" s="77"/>
      <c r="HG77" s="77"/>
      <c r="HH77" s="77"/>
      <c r="HI77" s="77"/>
      <c r="HJ77" s="77"/>
      <c r="HK77" s="77"/>
      <c r="HL77" s="77"/>
      <c r="HM77" s="77"/>
      <c r="HN77" s="77"/>
      <c r="HO77" s="77"/>
      <c r="HP77" s="77"/>
      <c r="HQ77" s="77"/>
      <c r="HR77" s="77"/>
      <c r="HS77" s="77"/>
      <c r="HT77" s="77"/>
      <c r="HU77" s="77"/>
      <c r="HV77" s="77"/>
      <c r="HW77" s="77"/>
      <c r="HX77" s="77"/>
      <c r="HY77" s="77"/>
      <c r="HZ77" s="77"/>
      <c r="IA77" s="77"/>
      <c r="IB77" s="77"/>
      <c r="IC77" s="77"/>
      <c r="ID77" s="77"/>
      <c r="IE77" s="77"/>
      <c r="IF77" s="77"/>
      <c r="IG77" s="77"/>
      <c r="IH77" s="77"/>
      <c r="II77" s="77"/>
      <c r="IJ77" s="77"/>
      <c r="IK77" s="77"/>
      <c r="IL77" s="77"/>
      <c r="IM77" s="77"/>
      <c r="IN77" s="77"/>
      <c r="IO77" s="77"/>
      <c r="IP77" s="77"/>
      <c r="IQ77" s="77"/>
      <c r="IR77" s="77"/>
      <c r="IS77" s="77"/>
      <c r="IT77" s="77"/>
      <c r="IU77" s="77"/>
      <c r="IV77" s="77"/>
      <c r="IW77" s="77"/>
    </row>
    <row r="78" spans="1:257" s="54" customFormat="1" x14ac:dyDescent="0.2">
      <c r="A78" s="69" t="str">
        <f t="shared" si="10"/>
        <v/>
      </c>
      <c r="B78" s="146" t="str">
        <f>Stoff!B76</f>
        <v>Oktylfenoletoksilat</v>
      </c>
      <c r="C78" s="73">
        <f t="shared" si="6"/>
        <v>0</v>
      </c>
      <c r="D78" s="78">
        <f t="shared" si="7"/>
        <v>0</v>
      </c>
      <c r="E78" s="78">
        <f t="shared" si="9"/>
        <v>0</v>
      </c>
      <c r="F78" s="194" t="e">
        <f t="shared" si="8"/>
        <v>#NUM!</v>
      </c>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c r="IJ78" s="77"/>
      <c r="IK78" s="77"/>
      <c r="IL78" s="77"/>
      <c r="IM78" s="77"/>
      <c r="IN78" s="77"/>
      <c r="IO78" s="77"/>
      <c r="IP78" s="77"/>
      <c r="IQ78" s="77"/>
      <c r="IR78" s="77"/>
      <c r="IS78" s="77"/>
      <c r="IT78" s="77"/>
      <c r="IU78" s="77"/>
      <c r="IV78" s="77"/>
      <c r="IW78" s="77"/>
    </row>
    <row r="79" spans="1:257" s="54" customFormat="1" x14ac:dyDescent="0.2">
      <c r="A79" s="69" t="str">
        <f t="shared" si="10"/>
        <v/>
      </c>
      <c r="B79" s="146" t="str">
        <f>Stoff!B77</f>
        <v>TBT-oksid</v>
      </c>
      <c r="C79" s="73">
        <f t="shared" si="6"/>
        <v>0</v>
      </c>
      <c r="D79" s="78">
        <f t="shared" si="7"/>
        <v>0</v>
      </c>
      <c r="E79" s="78">
        <f t="shared" si="9"/>
        <v>0</v>
      </c>
      <c r="F79" s="194" t="e">
        <f t="shared" si="8"/>
        <v>#NUM!</v>
      </c>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c r="FG79" s="77"/>
      <c r="FH79" s="77"/>
      <c r="FI79" s="77"/>
      <c r="FJ79" s="77"/>
      <c r="FK79" s="77"/>
      <c r="FL79" s="77"/>
      <c r="FM79" s="77"/>
      <c r="FN79" s="77"/>
      <c r="FO79" s="77"/>
      <c r="FP79" s="77"/>
      <c r="FQ79" s="77"/>
      <c r="FR79" s="77"/>
      <c r="FS79" s="77"/>
      <c r="FT79" s="77"/>
      <c r="FU79" s="77"/>
      <c r="FV79" s="77"/>
      <c r="FW79" s="77"/>
      <c r="FX79" s="77"/>
      <c r="FY79" s="77"/>
      <c r="FZ79" s="77"/>
      <c r="GA79" s="77"/>
      <c r="GB79" s="77"/>
      <c r="GC79" s="77"/>
      <c r="GD79" s="77"/>
      <c r="GE79" s="77"/>
      <c r="GF79" s="77"/>
      <c r="GG79" s="77"/>
      <c r="GH79" s="77"/>
      <c r="GI79" s="77"/>
      <c r="GJ79" s="77"/>
      <c r="GK79" s="77"/>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7"/>
      <c r="HL79" s="77"/>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7"/>
      <c r="IM79" s="77"/>
      <c r="IN79" s="77"/>
      <c r="IO79" s="77"/>
      <c r="IP79" s="77"/>
      <c r="IQ79" s="77"/>
      <c r="IR79" s="77"/>
      <c r="IS79" s="77"/>
      <c r="IT79" s="77"/>
      <c r="IU79" s="77"/>
      <c r="IV79" s="77"/>
      <c r="IW79" s="77"/>
    </row>
    <row r="80" spans="1:257" s="54" customFormat="1" x14ac:dyDescent="0.2">
      <c r="A80" s="69" t="str">
        <f t="shared" si="10"/>
        <v/>
      </c>
      <c r="B80" s="146" t="str">
        <f>Stoff!B78</f>
        <v>Trifenyltinnklorid</v>
      </c>
      <c r="C80" s="73">
        <f t="shared" si="6"/>
        <v>0</v>
      </c>
      <c r="D80" s="78">
        <f t="shared" si="7"/>
        <v>0</v>
      </c>
      <c r="E80" s="78">
        <f t="shared" si="9"/>
        <v>0</v>
      </c>
      <c r="F80" s="194" t="e">
        <f t="shared" si="8"/>
        <v>#NUM!</v>
      </c>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c r="FG80" s="77"/>
      <c r="FH80" s="77"/>
      <c r="FI80" s="77"/>
      <c r="FJ80" s="77"/>
      <c r="FK80" s="77"/>
      <c r="FL80" s="77"/>
      <c r="FM80" s="77"/>
      <c r="FN80" s="77"/>
      <c r="FO80" s="77"/>
      <c r="FP80" s="77"/>
      <c r="FQ80" s="77"/>
      <c r="FR80" s="77"/>
      <c r="FS80" s="77"/>
      <c r="FT80" s="77"/>
      <c r="FU80" s="77"/>
      <c r="FV80" s="77"/>
      <c r="FW80" s="77"/>
      <c r="FX80" s="77"/>
      <c r="FY80" s="77"/>
      <c r="FZ80" s="77"/>
      <c r="GA80" s="77"/>
      <c r="GB80" s="77"/>
      <c r="GC80" s="77"/>
      <c r="GD80" s="77"/>
      <c r="GE80" s="77"/>
      <c r="GF80" s="77"/>
      <c r="GG80" s="77"/>
      <c r="GH80" s="77"/>
      <c r="GI80" s="77"/>
      <c r="GJ80" s="77"/>
      <c r="GK80" s="77"/>
      <c r="GL80" s="77"/>
      <c r="GM80" s="77"/>
      <c r="GN80" s="77"/>
      <c r="GO80" s="77"/>
      <c r="GP80" s="77"/>
      <c r="GQ80" s="77"/>
      <c r="GR80" s="77"/>
      <c r="GS80" s="77"/>
      <c r="GT80" s="77"/>
      <c r="GU80" s="77"/>
      <c r="GV80" s="77"/>
      <c r="GW80" s="77"/>
      <c r="GX80" s="77"/>
      <c r="GY80" s="77"/>
      <c r="GZ80" s="77"/>
      <c r="HA80" s="77"/>
      <c r="HB80" s="77"/>
      <c r="HC80" s="77"/>
      <c r="HD80" s="77"/>
      <c r="HE80" s="77"/>
      <c r="HF80" s="77"/>
      <c r="HG80" s="77"/>
      <c r="HH80" s="77"/>
      <c r="HI80" s="77"/>
      <c r="HJ80" s="77"/>
      <c r="HK80" s="77"/>
      <c r="HL80" s="77"/>
      <c r="HM80" s="77"/>
      <c r="HN80" s="77"/>
      <c r="HO80" s="77"/>
      <c r="HP80" s="77"/>
      <c r="HQ80" s="77"/>
      <c r="HR80" s="77"/>
      <c r="HS80" s="77"/>
      <c r="HT80" s="77"/>
      <c r="HU80" s="77"/>
      <c r="HV80" s="77"/>
      <c r="HW80" s="77"/>
      <c r="HX80" s="77"/>
      <c r="HY80" s="77"/>
      <c r="HZ80" s="77"/>
      <c r="IA80" s="77"/>
      <c r="IB80" s="77"/>
      <c r="IC80" s="77"/>
      <c r="ID80" s="77"/>
      <c r="IE80" s="77"/>
      <c r="IF80" s="77"/>
      <c r="IG80" s="77"/>
      <c r="IH80" s="77"/>
      <c r="II80" s="77"/>
      <c r="IJ80" s="77"/>
      <c r="IK80" s="77"/>
      <c r="IL80" s="77"/>
      <c r="IM80" s="77"/>
      <c r="IN80" s="77"/>
      <c r="IO80" s="77"/>
      <c r="IP80" s="77"/>
      <c r="IQ80" s="77"/>
      <c r="IR80" s="77"/>
      <c r="IS80" s="77"/>
      <c r="IT80" s="77"/>
      <c r="IU80" s="77"/>
      <c r="IV80" s="77"/>
      <c r="IW80" s="77"/>
    </row>
    <row r="81" spans="1:257" s="54" customFormat="1" x14ac:dyDescent="0.2">
      <c r="A81" s="69" t="str">
        <f t="shared" si="10"/>
        <v/>
      </c>
      <c r="B81" s="146" t="str">
        <f>Stoff!B79</f>
        <v>Di(2-etylheksyl)ftalat</v>
      </c>
      <c r="C81" s="73">
        <f t="shared" si="6"/>
        <v>0</v>
      </c>
      <c r="D81" s="78">
        <f t="shared" si="7"/>
        <v>0</v>
      </c>
      <c r="E81" s="78">
        <f t="shared" si="9"/>
        <v>0</v>
      </c>
      <c r="F81" s="194" t="e">
        <f t="shared" si="8"/>
        <v>#NUM!</v>
      </c>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c r="IJ81" s="77"/>
      <c r="IK81" s="77"/>
      <c r="IL81" s="77"/>
      <c r="IM81" s="77"/>
      <c r="IN81" s="77"/>
      <c r="IO81" s="77"/>
      <c r="IP81" s="77"/>
      <c r="IQ81" s="77"/>
      <c r="IR81" s="77"/>
      <c r="IS81" s="77"/>
      <c r="IT81" s="77"/>
      <c r="IU81" s="77"/>
      <c r="IV81" s="77"/>
      <c r="IW81" s="77"/>
    </row>
    <row r="82" spans="1:257" s="54" customFormat="1" x14ac:dyDescent="0.2">
      <c r="A82" s="69" t="str">
        <f t="shared" si="10"/>
        <v/>
      </c>
      <c r="B82" s="146" t="str">
        <f>Stoff!B80</f>
        <v>Mellomkjedete kl. paraf.</v>
      </c>
      <c r="C82" s="73">
        <f t="shared" si="6"/>
        <v>0</v>
      </c>
      <c r="D82" s="78">
        <f t="shared" si="7"/>
        <v>0</v>
      </c>
      <c r="E82" s="78">
        <f t="shared" si="9"/>
        <v>0</v>
      </c>
      <c r="F82" s="194" t="e">
        <f t="shared" si="8"/>
        <v>#NUM!</v>
      </c>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c r="FG82" s="77"/>
      <c r="FH82" s="77"/>
      <c r="FI82" s="77"/>
      <c r="FJ82" s="77"/>
      <c r="FK82" s="77"/>
      <c r="FL82" s="77"/>
      <c r="FM82" s="77"/>
      <c r="FN82" s="77"/>
      <c r="FO82" s="77"/>
      <c r="FP82" s="77"/>
      <c r="FQ82" s="77"/>
      <c r="FR82" s="77"/>
      <c r="FS82" s="77"/>
      <c r="FT82" s="77"/>
      <c r="FU82" s="77"/>
      <c r="FV82" s="77"/>
      <c r="FW82" s="77"/>
      <c r="FX82" s="77"/>
      <c r="FY82" s="77"/>
      <c r="FZ82" s="77"/>
      <c r="GA82" s="77"/>
      <c r="GB82" s="77"/>
      <c r="GC82" s="77"/>
      <c r="GD82" s="77"/>
      <c r="GE82" s="77"/>
      <c r="GF82" s="77"/>
      <c r="GG82" s="77"/>
      <c r="GH82" s="77"/>
      <c r="GI82" s="77"/>
      <c r="GJ82" s="77"/>
      <c r="GK82" s="77"/>
      <c r="GL82" s="77"/>
      <c r="GM82" s="77"/>
      <c r="GN82" s="77"/>
      <c r="GO82" s="77"/>
      <c r="GP82" s="77"/>
      <c r="GQ82" s="77"/>
      <c r="GR82" s="77"/>
      <c r="GS82" s="77"/>
      <c r="GT82" s="77"/>
      <c r="GU82" s="77"/>
      <c r="GV82" s="77"/>
      <c r="GW82" s="77"/>
      <c r="GX82" s="77"/>
      <c r="GY82" s="77"/>
      <c r="GZ82" s="77"/>
      <c r="HA82" s="77"/>
      <c r="HB82" s="77"/>
      <c r="HC82" s="77"/>
      <c r="HD82" s="77"/>
      <c r="HE82" s="77"/>
      <c r="HF82" s="77"/>
      <c r="HG82" s="77"/>
      <c r="HH82" s="77"/>
      <c r="HI82" s="77"/>
      <c r="HJ82" s="77"/>
      <c r="HK82" s="77"/>
      <c r="HL82" s="77"/>
      <c r="HM82" s="77"/>
      <c r="HN82" s="77"/>
      <c r="HO82" s="77"/>
      <c r="HP82" s="77"/>
      <c r="HQ82" s="77"/>
      <c r="HR82" s="77"/>
      <c r="HS82" s="77"/>
      <c r="HT82" s="77"/>
      <c r="HU82" s="77"/>
      <c r="HV82" s="77"/>
      <c r="HW82" s="77"/>
      <c r="HX82" s="77"/>
      <c r="HY82" s="77"/>
      <c r="HZ82" s="77"/>
      <c r="IA82" s="77"/>
      <c r="IB82" s="77"/>
      <c r="IC82" s="77"/>
      <c r="ID82" s="77"/>
      <c r="IE82" s="77"/>
      <c r="IF82" s="77"/>
      <c r="IG82" s="77"/>
      <c r="IH82" s="77"/>
      <c r="II82" s="77"/>
      <c r="IJ82" s="77"/>
      <c r="IK82" s="77"/>
      <c r="IL82" s="77"/>
      <c r="IM82" s="77"/>
      <c r="IN82" s="77"/>
      <c r="IO82" s="77"/>
      <c r="IP82" s="77"/>
      <c r="IQ82" s="77"/>
      <c r="IR82" s="77"/>
      <c r="IS82" s="77"/>
      <c r="IT82" s="77"/>
      <c r="IU82" s="77"/>
      <c r="IV82" s="77"/>
      <c r="IW82" s="77"/>
    </row>
    <row r="83" spans="1:257" s="54" customFormat="1" x14ac:dyDescent="0.2">
      <c r="A83" s="69" t="str">
        <f t="shared" si="10"/>
        <v/>
      </c>
      <c r="B83" s="146" t="str">
        <f>Stoff!B81</f>
        <v>Kortkjedete kl. paraf.</v>
      </c>
      <c r="C83" s="73">
        <f t="shared" si="6"/>
        <v>0</v>
      </c>
      <c r="D83" s="78">
        <f t="shared" si="7"/>
        <v>0</v>
      </c>
      <c r="E83" s="78">
        <f t="shared" si="9"/>
        <v>0</v>
      </c>
      <c r="F83" s="194" t="e">
        <f t="shared" si="8"/>
        <v>#NUM!</v>
      </c>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c r="FE83" s="77"/>
      <c r="FF83" s="77"/>
      <c r="FG83" s="77"/>
      <c r="FH83" s="77"/>
      <c r="FI83" s="77"/>
      <c r="FJ83" s="77"/>
      <c r="FK83" s="77"/>
      <c r="FL83" s="77"/>
      <c r="FM83" s="77"/>
      <c r="FN83" s="77"/>
      <c r="FO83" s="77"/>
      <c r="FP83" s="77"/>
      <c r="FQ83" s="77"/>
      <c r="FR83" s="77"/>
      <c r="FS83" s="77"/>
      <c r="FT83" s="77"/>
      <c r="FU83" s="77"/>
      <c r="FV83" s="77"/>
      <c r="FW83" s="77"/>
      <c r="FX83" s="77"/>
      <c r="FY83" s="77"/>
      <c r="FZ83" s="77"/>
      <c r="GA83" s="77"/>
      <c r="GB83" s="77"/>
      <c r="GC83" s="77"/>
      <c r="GD83" s="77"/>
      <c r="GE83" s="77"/>
      <c r="GF83" s="77"/>
      <c r="GG83" s="77"/>
      <c r="GH83" s="77"/>
      <c r="GI83" s="77"/>
      <c r="GJ83" s="77"/>
      <c r="GK83" s="77"/>
      <c r="GL83" s="77"/>
      <c r="GM83" s="77"/>
      <c r="GN83" s="77"/>
      <c r="GO83" s="77"/>
      <c r="GP83" s="77"/>
      <c r="GQ83" s="77"/>
      <c r="GR83" s="77"/>
      <c r="GS83" s="77"/>
      <c r="GT83" s="77"/>
      <c r="GU83" s="77"/>
      <c r="GV83" s="77"/>
      <c r="GW83" s="77"/>
      <c r="GX83" s="77"/>
      <c r="GY83" s="77"/>
      <c r="GZ83" s="77"/>
      <c r="HA83" s="77"/>
      <c r="HB83" s="77"/>
      <c r="HC83" s="77"/>
      <c r="HD83" s="77"/>
      <c r="HE83" s="77"/>
      <c r="HF83" s="77"/>
      <c r="HG83" s="77"/>
      <c r="HH83" s="77"/>
      <c r="HI83" s="77"/>
      <c r="HJ83" s="77"/>
      <c r="HK83" s="77"/>
      <c r="HL83" s="77"/>
      <c r="HM83" s="77"/>
      <c r="HN83" s="77"/>
      <c r="HO83" s="77"/>
      <c r="HP83" s="77"/>
      <c r="HQ83" s="77"/>
      <c r="HR83" s="77"/>
      <c r="HS83" s="77"/>
      <c r="HT83" s="77"/>
      <c r="HU83" s="77"/>
      <c r="HV83" s="77"/>
      <c r="HW83" s="77"/>
      <c r="HX83" s="77"/>
      <c r="HY83" s="77"/>
      <c r="HZ83" s="77"/>
      <c r="IA83" s="77"/>
      <c r="IB83" s="77"/>
      <c r="IC83" s="77"/>
      <c r="ID83" s="77"/>
      <c r="IE83" s="77"/>
      <c r="IF83" s="77"/>
      <c r="IG83" s="77"/>
      <c r="IH83" s="77"/>
      <c r="II83" s="77"/>
      <c r="IJ83" s="77"/>
      <c r="IK83" s="77"/>
      <c r="IL83" s="77"/>
      <c r="IM83" s="77"/>
      <c r="IN83" s="77"/>
      <c r="IO83" s="77"/>
      <c r="IP83" s="77"/>
      <c r="IQ83" s="77"/>
      <c r="IR83" s="77"/>
      <c r="IS83" s="77"/>
      <c r="IT83" s="77"/>
      <c r="IU83" s="77"/>
      <c r="IV83" s="77"/>
      <c r="IW83" s="77"/>
    </row>
    <row r="84" spans="1:257" s="54" customFormat="1" x14ac:dyDescent="0.2">
      <c r="A84" s="69" t="str">
        <f t="shared" si="10"/>
        <v/>
      </c>
      <c r="B84" s="146" t="str">
        <f>Stoff!B82</f>
        <v>Polyklorerte naftalener</v>
      </c>
      <c r="C84" s="73">
        <f t="shared" si="6"/>
        <v>0</v>
      </c>
      <c r="D84" s="78">
        <f t="shared" si="7"/>
        <v>0</v>
      </c>
      <c r="E84" s="78">
        <f t="shared" si="9"/>
        <v>0</v>
      </c>
      <c r="F84" s="194" t="e">
        <f t="shared" si="8"/>
        <v>#NUM!</v>
      </c>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c r="IJ84" s="77"/>
      <c r="IK84" s="77"/>
      <c r="IL84" s="77"/>
      <c r="IM84" s="77"/>
      <c r="IN84" s="77"/>
      <c r="IO84" s="77"/>
      <c r="IP84" s="77"/>
      <c r="IQ84" s="77"/>
      <c r="IR84" s="77"/>
      <c r="IS84" s="77"/>
      <c r="IT84" s="77"/>
      <c r="IU84" s="77"/>
      <c r="IV84" s="77"/>
      <c r="IW84" s="77"/>
    </row>
    <row r="85" spans="1:257" s="54" customFormat="1" x14ac:dyDescent="0.2">
      <c r="A85" s="69" t="str">
        <f t="shared" si="10"/>
        <v/>
      </c>
      <c r="B85" s="146" t="str">
        <f>Stoff!B83</f>
        <v>Trikresylfosfat</v>
      </c>
      <c r="C85" s="73">
        <f t="shared" si="6"/>
        <v>0</v>
      </c>
      <c r="D85" s="78">
        <f t="shared" si="7"/>
        <v>0</v>
      </c>
      <c r="E85" s="78">
        <f t="shared" si="9"/>
        <v>0</v>
      </c>
      <c r="F85" s="194" t="e">
        <f t="shared" si="8"/>
        <v>#NUM!</v>
      </c>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c r="FG85" s="77"/>
      <c r="FH85" s="77"/>
      <c r="FI85" s="77"/>
      <c r="FJ85" s="77"/>
      <c r="FK85" s="77"/>
      <c r="FL85" s="77"/>
      <c r="FM85" s="77"/>
      <c r="FN85" s="77"/>
      <c r="FO85" s="77"/>
      <c r="FP85" s="77"/>
      <c r="FQ85" s="77"/>
      <c r="FR85" s="77"/>
      <c r="FS85" s="77"/>
      <c r="FT85" s="77"/>
      <c r="FU85" s="77"/>
      <c r="FV85" s="77"/>
      <c r="FW85" s="77"/>
      <c r="FX85" s="77"/>
      <c r="FY85" s="77"/>
      <c r="FZ85" s="77"/>
      <c r="GA85" s="77"/>
      <c r="GB85" s="77"/>
      <c r="GC85" s="77"/>
      <c r="GD85" s="77"/>
      <c r="GE85" s="77"/>
      <c r="GF85" s="77"/>
      <c r="GG85" s="77"/>
      <c r="GH85" s="77"/>
      <c r="GI85" s="77"/>
      <c r="GJ85" s="77"/>
      <c r="GK85" s="77"/>
      <c r="GL85" s="77"/>
      <c r="GM85" s="77"/>
      <c r="GN85" s="77"/>
      <c r="GO85" s="77"/>
      <c r="GP85" s="77"/>
      <c r="GQ85" s="77"/>
      <c r="GR85" s="77"/>
      <c r="GS85" s="77"/>
      <c r="GT85" s="77"/>
      <c r="GU85" s="77"/>
      <c r="GV85" s="77"/>
      <c r="GW85" s="77"/>
      <c r="GX85" s="77"/>
      <c r="GY85" s="77"/>
      <c r="GZ85" s="77"/>
      <c r="HA85" s="77"/>
      <c r="HB85" s="77"/>
      <c r="HC85" s="77"/>
      <c r="HD85" s="77"/>
      <c r="HE85" s="77"/>
      <c r="HF85" s="77"/>
      <c r="HG85" s="77"/>
      <c r="HH85" s="77"/>
      <c r="HI85" s="77"/>
      <c r="HJ85" s="77"/>
      <c r="HK85" s="77"/>
      <c r="HL85" s="77"/>
      <c r="HM85" s="77"/>
      <c r="HN85" s="77"/>
      <c r="HO85" s="77"/>
      <c r="HP85" s="77"/>
      <c r="HQ85" s="77"/>
      <c r="HR85" s="77"/>
      <c r="HS85" s="77"/>
      <c r="HT85" s="77"/>
      <c r="HU85" s="77"/>
      <c r="HV85" s="77"/>
      <c r="HW85" s="77"/>
      <c r="HX85" s="77"/>
      <c r="HY85" s="77"/>
      <c r="HZ85" s="77"/>
      <c r="IA85" s="77"/>
      <c r="IB85" s="77"/>
      <c r="IC85" s="77"/>
      <c r="ID85" s="77"/>
      <c r="IE85" s="77"/>
      <c r="IF85" s="77"/>
      <c r="IG85" s="77"/>
      <c r="IH85" s="77"/>
      <c r="II85" s="77"/>
      <c r="IJ85" s="77"/>
      <c r="IK85" s="77"/>
      <c r="IL85" s="77"/>
      <c r="IM85" s="77"/>
      <c r="IN85" s="77"/>
      <c r="IO85" s="77"/>
      <c r="IP85" s="77"/>
      <c r="IQ85" s="77"/>
      <c r="IR85" s="77"/>
      <c r="IS85" s="77"/>
      <c r="IT85" s="77"/>
      <c r="IU85" s="77"/>
      <c r="IV85" s="77"/>
      <c r="IW85" s="77"/>
    </row>
    <row r="86" spans="1:257" s="54" customFormat="1" x14ac:dyDescent="0.2">
      <c r="A86" s="69" t="str">
        <f t="shared" si="10"/>
        <v/>
      </c>
      <c r="B86" s="146" t="str">
        <f>Stoff!B84</f>
        <v>Dioksin (TCDD-ekv.)</v>
      </c>
      <c r="C86" s="73">
        <f t="shared" si="6"/>
        <v>0</v>
      </c>
      <c r="D86" s="78">
        <f t="shared" si="7"/>
        <v>0</v>
      </c>
      <c r="E86" s="78">
        <f t="shared" si="9"/>
        <v>0</v>
      </c>
      <c r="F86" s="194" t="e">
        <f t="shared" si="8"/>
        <v>#NUM!</v>
      </c>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7"/>
      <c r="FJ86" s="77"/>
      <c r="FK86" s="77"/>
      <c r="FL86" s="77"/>
      <c r="FM86" s="77"/>
      <c r="FN86" s="77"/>
      <c r="FO86" s="77"/>
      <c r="FP86" s="77"/>
      <c r="FQ86" s="77"/>
      <c r="FR86" s="77"/>
      <c r="FS86" s="77"/>
      <c r="FT86" s="77"/>
      <c r="FU86" s="77"/>
      <c r="FV86" s="77"/>
      <c r="FW86" s="77"/>
      <c r="FX86" s="77"/>
      <c r="FY86" s="77"/>
      <c r="FZ86" s="77"/>
      <c r="GA86" s="77"/>
      <c r="GB86" s="77"/>
      <c r="GC86" s="77"/>
      <c r="GD86" s="77"/>
      <c r="GE86" s="77"/>
      <c r="GF86" s="77"/>
      <c r="GG86" s="77"/>
      <c r="GH86" s="77"/>
      <c r="GI86" s="77"/>
      <c r="GJ86" s="77"/>
      <c r="GK86" s="77"/>
      <c r="GL86" s="77"/>
      <c r="GM86" s="77"/>
      <c r="GN86" s="77"/>
      <c r="GO86" s="77"/>
      <c r="GP86" s="77"/>
      <c r="GQ86" s="77"/>
      <c r="GR86" s="77"/>
      <c r="GS86" s="77"/>
      <c r="GT86" s="77"/>
      <c r="GU86" s="77"/>
      <c r="GV86" s="77"/>
      <c r="GW86" s="77"/>
      <c r="GX86" s="77"/>
      <c r="GY86" s="77"/>
      <c r="GZ86" s="77"/>
      <c r="HA86" s="77"/>
      <c r="HB86" s="77"/>
      <c r="HC86" s="77"/>
      <c r="HD86" s="77"/>
      <c r="HE86" s="77"/>
      <c r="HF86" s="77"/>
      <c r="HG86" s="77"/>
      <c r="HH86" s="77"/>
      <c r="HI86" s="77"/>
      <c r="HJ86" s="77"/>
      <c r="HK86" s="77"/>
      <c r="HL86" s="77"/>
      <c r="HM86" s="77"/>
      <c r="HN86" s="77"/>
      <c r="HO86" s="77"/>
      <c r="HP86" s="77"/>
      <c r="HQ86" s="77"/>
      <c r="HR86" s="77"/>
      <c r="HS86" s="77"/>
      <c r="HT86" s="77"/>
      <c r="HU86" s="77"/>
      <c r="HV86" s="77"/>
      <c r="HW86" s="77"/>
      <c r="HX86" s="77"/>
      <c r="HY86" s="77"/>
      <c r="HZ86" s="77"/>
      <c r="IA86" s="77"/>
      <c r="IB86" s="77"/>
      <c r="IC86" s="77"/>
      <c r="ID86" s="77"/>
      <c r="IE86" s="77"/>
      <c r="IF86" s="77"/>
      <c r="IG86" s="77"/>
      <c r="IH86" s="77"/>
      <c r="II86" s="77"/>
      <c r="IJ86" s="77"/>
      <c r="IK86" s="77"/>
      <c r="IL86" s="77"/>
      <c r="IM86" s="77"/>
      <c r="IN86" s="77"/>
      <c r="IO86" s="77"/>
      <c r="IP86" s="77"/>
      <c r="IQ86" s="77"/>
      <c r="IR86" s="77"/>
      <c r="IS86" s="77"/>
      <c r="IT86" s="77"/>
      <c r="IU86" s="77"/>
      <c r="IV86" s="77"/>
      <c r="IW86" s="77"/>
    </row>
    <row r="87" spans="1:257" s="54" customFormat="1" x14ac:dyDescent="0.2">
      <c r="A87" s="69" t="str">
        <f t="shared" ref="A87:A91" si="11">IF(C87&gt;0,"x","")</f>
        <v/>
      </c>
      <c r="B87" s="146">
        <f>Stoff!B85</f>
        <v>0</v>
      </c>
      <c r="C87" s="73">
        <f t="shared" ref="C87:C91" si="12">COUNT(G87:IW87)</f>
        <v>0</v>
      </c>
      <c r="D87" s="78">
        <f t="shared" ref="D87:D91" si="13">MAXA(G87:IW87)</f>
        <v>0</v>
      </c>
      <c r="E87" s="78">
        <f t="shared" ref="E87:E91" si="14">IF(D87&gt;0,AVERAGE(G87:IV87),0)</f>
        <v>0</v>
      </c>
      <c r="F87" s="194" t="e">
        <f t="shared" ref="F87:F91" si="15">D87/MEDIAN(G87:IV87)</f>
        <v>#NUM!</v>
      </c>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c r="IJ87" s="77"/>
      <c r="IK87" s="77"/>
      <c r="IL87" s="77"/>
      <c r="IM87" s="77"/>
      <c r="IN87" s="77"/>
      <c r="IO87" s="77"/>
      <c r="IP87" s="77"/>
      <c r="IQ87" s="77"/>
      <c r="IR87" s="77"/>
      <c r="IS87" s="77"/>
      <c r="IT87" s="77"/>
      <c r="IU87" s="77"/>
      <c r="IV87" s="77"/>
      <c r="IW87" s="77"/>
    </row>
    <row r="88" spans="1:257" s="54" customFormat="1" x14ac:dyDescent="0.2">
      <c r="A88" s="69" t="str">
        <f t="shared" si="11"/>
        <v/>
      </c>
      <c r="B88" s="146">
        <f>Stoff!B86</f>
        <v>0</v>
      </c>
      <c r="C88" s="73">
        <f t="shared" si="12"/>
        <v>0</v>
      </c>
      <c r="D88" s="78">
        <f t="shared" si="13"/>
        <v>0</v>
      </c>
      <c r="E88" s="78">
        <f t="shared" si="14"/>
        <v>0</v>
      </c>
      <c r="F88" s="194" t="e">
        <f t="shared" si="15"/>
        <v>#NUM!</v>
      </c>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c r="IJ88" s="77"/>
      <c r="IK88" s="77"/>
      <c r="IL88" s="77"/>
      <c r="IM88" s="77"/>
      <c r="IN88" s="77"/>
      <c r="IO88" s="77"/>
      <c r="IP88" s="77"/>
      <c r="IQ88" s="77"/>
      <c r="IR88" s="77"/>
      <c r="IS88" s="77"/>
      <c r="IT88" s="77"/>
      <c r="IU88" s="77"/>
      <c r="IV88" s="77"/>
      <c r="IW88" s="77"/>
    </row>
    <row r="89" spans="1:257" s="54" customFormat="1" x14ac:dyDescent="0.2">
      <c r="A89" s="69" t="str">
        <f t="shared" si="11"/>
        <v/>
      </c>
      <c r="B89" s="146">
        <f>Stoff!B87</f>
        <v>0</v>
      </c>
      <c r="C89" s="73">
        <f t="shared" si="12"/>
        <v>0</v>
      </c>
      <c r="D89" s="78">
        <f t="shared" si="13"/>
        <v>0</v>
      </c>
      <c r="E89" s="78">
        <f t="shared" si="14"/>
        <v>0</v>
      </c>
      <c r="F89" s="194" t="e">
        <f t="shared" si="15"/>
        <v>#NUM!</v>
      </c>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77"/>
      <c r="FG89" s="77"/>
      <c r="FH89" s="77"/>
      <c r="FI89" s="77"/>
      <c r="FJ89" s="77"/>
      <c r="FK89" s="77"/>
      <c r="FL89" s="77"/>
      <c r="FM89" s="77"/>
      <c r="FN89" s="77"/>
      <c r="FO89" s="77"/>
      <c r="FP89" s="77"/>
      <c r="FQ89" s="77"/>
      <c r="FR89" s="77"/>
      <c r="FS89" s="77"/>
      <c r="FT89" s="77"/>
      <c r="FU89" s="77"/>
      <c r="FV89" s="77"/>
      <c r="FW89" s="77"/>
      <c r="FX89" s="77"/>
      <c r="FY89" s="77"/>
      <c r="FZ89" s="77"/>
      <c r="GA89" s="77"/>
      <c r="GB89" s="77"/>
      <c r="GC89" s="77"/>
      <c r="GD89" s="77"/>
      <c r="GE89" s="77"/>
      <c r="GF89" s="77"/>
      <c r="GG89" s="77"/>
      <c r="GH89" s="77"/>
      <c r="GI89" s="77"/>
      <c r="GJ89" s="77"/>
      <c r="GK89" s="77"/>
      <c r="GL89" s="77"/>
      <c r="GM89" s="77"/>
      <c r="GN89" s="77"/>
      <c r="GO89" s="77"/>
      <c r="GP89" s="77"/>
      <c r="GQ89" s="77"/>
      <c r="GR89" s="77"/>
      <c r="GS89" s="77"/>
      <c r="GT89" s="77"/>
      <c r="GU89" s="77"/>
      <c r="GV89" s="77"/>
      <c r="GW89" s="77"/>
      <c r="GX89" s="77"/>
      <c r="GY89" s="77"/>
      <c r="GZ89" s="77"/>
      <c r="HA89" s="77"/>
      <c r="HB89" s="77"/>
      <c r="HC89" s="77"/>
      <c r="HD89" s="77"/>
      <c r="HE89" s="77"/>
      <c r="HF89" s="77"/>
      <c r="HG89" s="77"/>
      <c r="HH89" s="77"/>
      <c r="HI89" s="77"/>
      <c r="HJ89" s="77"/>
      <c r="HK89" s="77"/>
      <c r="HL89" s="77"/>
      <c r="HM89" s="77"/>
      <c r="HN89" s="77"/>
      <c r="HO89" s="77"/>
      <c r="HP89" s="77"/>
      <c r="HQ89" s="77"/>
      <c r="HR89" s="77"/>
      <c r="HS89" s="77"/>
      <c r="HT89" s="77"/>
      <c r="HU89" s="77"/>
      <c r="HV89" s="77"/>
      <c r="HW89" s="77"/>
      <c r="HX89" s="77"/>
      <c r="HY89" s="77"/>
      <c r="HZ89" s="77"/>
      <c r="IA89" s="77"/>
      <c r="IB89" s="77"/>
      <c r="IC89" s="77"/>
      <c r="ID89" s="77"/>
      <c r="IE89" s="77"/>
      <c r="IF89" s="77"/>
      <c r="IG89" s="77"/>
      <c r="IH89" s="77"/>
      <c r="II89" s="77"/>
      <c r="IJ89" s="77"/>
      <c r="IK89" s="77"/>
      <c r="IL89" s="77"/>
      <c r="IM89" s="77"/>
      <c r="IN89" s="77"/>
      <c r="IO89" s="77"/>
      <c r="IP89" s="77"/>
      <c r="IQ89" s="77"/>
      <c r="IR89" s="77"/>
      <c r="IS89" s="77"/>
      <c r="IT89" s="77"/>
      <c r="IU89" s="77"/>
      <c r="IV89" s="77"/>
      <c r="IW89" s="77"/>
    </row>
    <row r="90" spans="1:257" s="54" customFormat="1" x14ac:dyDescent="0.2">
      <c r="A90" s="69" t="str">
        <f t="shared" si="11"/>
        <v/>
      </c>
      <c r="B90" s="146">
        <f>Stoff!B88</f>
        <v>0</v>
      </c>
      <c r="C90" s="73">
        <f t="shared" si="12"/>
        <v>0</v>
      </c>
      <c r="D90" s="78">
        <f t="shared" si="13"/>
        <v>0</v>
      </c>
      <c r="E90" s="78">
        <f t="shared" si="14"/>
        <v>0</v>
      </c>
      <c r="F90" s="194" t="e">
        <f t="shared" si="15"/>
        <v>#NUM!</v>
      </c>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c r="FG90" s="77"/>
      <c r="FH90" s="77"/>
      <c r="FI90" s="77"/>
      <c r="FJ90" s="77"/>
      <c r="FK90" s="77"/>
      <c r="FL90" s="77"/>
      <c r="FM90" s="77"/>
      <c r="FN90" s="77"/>
      <c r="FO90" s="77"/>
      <c r="FP90" s="77"/>
      <c r="FQ90" s="77"/>
      <c r="FR90" s="77"/>
      <c r="FS90" s="77"/>
      <c r="FT90" s="77"/>
      <c r="FU90" s="77"/>
      <c r="FV90" s="77"/>
      <c r="FW90" s="77"/>
      <c r="FX90" s="77"/>
      <c r="FY90" s="77"/>
      <c r="FZ90" s="77"/>
      <c r="GA90" s="77"/>
      <c r="GB90" s="77"/>
      <c r="GC90" s="77"/>
      <c r="GD90" s="77"/>
      <c r="GE90" s="77"/>
      <c r="GF90" s="77"/>
      <c r="GG90" s="77"/>
      <c r="GH90" s="77"/>
      <c r="GI90" s="77"/>
      <c r="GJ90" s="77"/>
      <c r="GK90" s="77"/>
      <c r="GL90" s="77"/>
      <c r="GM90" s="77"/>
      <c r="GN90" s="77"/>
      <c r="GO90" s="77"/>
      <c r="GP90" s="77"/>
      <c r="GQ90" s="77"/>
      <c r="GR90" s="77"/>
      <c r="GS90" s="77"/>
      <c r="GT90" s="77"/>
      <c r="GU90" s="77"/>
      <c r="GV90" s="77"/>
      <c r="GW90" s="77"/>
      <c r="GX90" s="77"/>
      <c r="GY90" s="77"/>
      <c r="GZ90" s="77"/>
      <c r="HA90" s="77"/>
      <c r="HB90" s="77"/>
      <c r="HC90" s="77"/>
      <c r="HD90" s="77"/>
      <c r="HE90" s="77"/>
      <c r="HF90" s="77"/>
      <c r="HG90" s="77"/>
      <c r="HH90" s="77"/>
      <c r="HI90" s="77"/>
      <c r="HJ90" s="77"/>
      <c r="HK90" s="77"/>
      <c r="HL90" s="77"/>
      <c r="HM90" s="77"/>
      <c r="HN90" s="77"/>
      <c r="HO90" s="77"/>
      <c r="HP90" s="77"/>
      <c r="HQ90" s="77"/>
      <c r="HR90" s="77"/>
      <c r="HS90" s="77"/>
      <c r="HT90" s="77"/>
      <c r="HU90" s="77"/>
      <c r="HV90" s="77"/>
      <c r="HW90" s="77"/>
      <c r="HX90" s="77"/>
      <c r="HY90" s="77"/>
      <c r="HZ90" s="77"/>
      <c r="IA90" s="77"/>
      <c r="IB90" s="77"/>
      <c r="IC90" s="77"/>
      <c r="ID90" s="77"/>
      <c r="IE90" s="77"/>
      <c r="IF90" s="77"/>
      <c r="IG90" s="77"/>
      <c r="IH90" s="77"/>
      <c r="II90" s="77"/>
      <c r="IJ90" s="77"/>
      <c r="IK90" s="77"/>
      <c r="IL90" s="77"/>
      <c r="IM90" s="77"/>
      <c r="IN90" s="77"/>
      <c r="IO90" s="77"/>
      <c r="IP90" s="77"/>
      <c r="IQ90" s="77"/>
      <c r="IR90" s="77"/>
      <c r="IS90" s="77"/>
      <c r="IT90" s="77"/>
      <c r="IU90" s="77"/>
      <c r="IV90" s="77"/>
      <c r="IW90" s="77"/>
    </row>
    <row r="91" spans="1:257" s="54" customFormat="1" x14ac:dyDescent="0.2">
      <c r="A91" s="69" t="str">
        <f t="shared" si="11"/>
        <v/>
      </c>
      <c r="B91" s="146">
        <f>Stoff!B89</f>
        <v>0</v>
      </c>
      <c r="C91" s="73">
        <f t="shared" si="12"/>
        <v>0</v>
      </c>
      <c r="D91" s="78">
        <f t="shared" si="13"/>
        <v>0</v>
      </c>
      <c r="E91" s="78">
        <f t="shared" si="14"/>
        <v>0</v>
      </c>
      <c r="F91" s="194" t="e">
        <f t="shared" si="15"/>
        <v>#NUM!</v>
      </c>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c r="FG91" s="77"/>
      <c r="FH91" s="77"/>
      <c r="FI91" s="77"/>
      <c r="FJ91" s="77"/>
      <c r="FK91" s="77"/>
      <c r="FL91" s="77"/>
      <c r="FM91" s="77"/>
      <c r="FN91" s="77"/>
      <c r="FO91" s="77"/>
      <c r="FP91" s="77"/>
      <c r="FQ91" s="77"/>
      <c r="FR91" s="77"/>
      <c r="FS91" s="77"/>
      <c r="FT91" s="77"/>
      <c r="FU91" s="77"/>
      <c r="FV91" s="77"/>
      <c r="FW91" s="77"/>
      <c r="FX91" s="77"/>
      <c r="FY91" s="77"/>
      <c r="FZ91" s="77"/>
      <c r="GA91" s="77"/>
      <c r="GB91" s="77"/>
      <c r="GC91" s="77"/>
      <c r="GD91" s="77"/>
      <c r="GE91" s="77"/>
      <c r="GF91" s="77"/>
      <c r="GG91" s="77"/>
      <c r="GH91" s="77"/>
      <c r="GI91" s="77"/>
      <c r="GJ91" s="77"/>
      <c r="GK91" s="77"/>
      <c r="GL91" s="77"/>
      <c r="GM91" s="77"/>
      <c r="GN91" s="77"/>
      <c r="GO91" s="77"/>
      <c r="GP91" s="77"/>
      <c r="GQ91" s="77"/>
      <c r="GR91" s="77"/>
      <c r="GS91" s="77"/>
      <c r="GT91" s="77"/>
      <c r="GU91" s="77"/>
      <c r="GV91" s="77"/>
      <c r="GW91" s="77"/>
      <c r="GX91" s="77"/>
      <c r="GY91" s="77"/>
      <c r="GZ91" s="77"/>
      <c r="HA91" s="77"/>
      <c r="HB91" s="77"/>
      <c r="HC91" s="77"/>
      <c r="HD91" s="77"/>
      <c r="HE91" s="77"/>
      <c r="HF91" s="77"/>
      <c r="HG91" s="77"/>
      <c r="HH91" s="77"/>
      <c r="HI91" s="77"/>
      <c r="HJ91" s="77"/>
      <c r="HK91" s="77"/>
      <c r="HL91" s="77"/>
      <c r="HM91" s="77"/>
      <c r="HN91" s="77"/>
      <c r="HO91" s="77"/>
      <c r="HP91" s="77"/>
      <c r="HQ91" s="77"/>
      <c r="HR91" s="77"/>
      <c r="HS91" s="77"/>
      <c r="HT91" s="77"/>
      <c r="HU91" s="77"/>
      <c r="HV91" s="77"/>
      <c r="HW91" s="77"/>
      <c r="HX91" s="77"/>
      <c r="HY91" s="77"/>
      <c r="HZ91" s="77"/>
      <c r="IA91" s="77"/>
      <c r="IB91" s="77"/>
      <c r="IC91" s="77"/>
      <c r="ID91" s="77"/>
      <c r="IE91" s="77"/>
      <c r="IF91" s="77"/>
      <c r="IG91" s="77"/>
      <c r="IH91" s="77"/>
      <c r="II91" s="77"/>
      <c r="IJ91" s="77"/>
      <c r="IK91" s="77"/>
      <c r="IL91" s="77"/>
      <c r="IM91" s="77"/>
      <c r="IN91" s="77"/>
      <c r="IO91" s="77"/>
      <c r="IP91" s="77"/>
      <c r="IQ91" s="77"/>
      <c r="IR91" s="77"/>
      <c r="IS91" s="77"/>
      <c r="IT91" s="77"/>
      <c r="IU91" s="77"/>
      <c r="IV91" s="77"/>
      <c r="IW91" s="77"/>
    </row>
    <row r="92" spans="1:257" s="54" customFormat="1" x14ac:dyDescent="0.2"/>
    <row r="93" spans="1:257" s="54" customFormat="1" x14ac:dyDescent="0.2"/>
    <row r="94" spans="1:257" s="54" customFormat="1" x14ac:dyDescent="0.2"/>
    <row r="95" spans="1:257" s="54" customFormat="1" x14ac:dyDescent="0.2"/>
    <row r="96" spans="1:257" s="54" customFormat="1" x14ac:dyDescent="0.2"/>
    <row r="97" s="54" customFormat="1" x14ac:dyDescent="0.2"/>
    <row r="98" s="54" customFormat="1" x14ac:dyDescent="0.2"/>
    <row r="99" s="54" customFormat="1" x14ac:dyDescent="0.2"/>
    <row r="100" s="54" customFormat="1" x14ac:dyDescent="0.2"/>
    <row r="101" s="54" customFormat="1" x14ac:dyDescent="0.2"/>
    <row r="102" s="54" customFormat="1" x14ac:dyDescent="0.2"/>
    <row r="103" s="54" customFormat="1" x14ac:dyDescent="0.2"/>
    <row r="104" s="54" customFormat="1" x14ac:dyDescent="0.2"/>
    <row r="105" s="54" customFormat="1" x14ac:dyDescent="0.2"/>
    <row r="106" s="54" customFormat="1" x14ac:dyDescent="0.2"/>
    <row r="107" s="54" customFormat="1" x14ac:dyDescent="0.2"/>
    <row r="108" s="54" customFormat="1" x14ac:dyDescent="0.2"/>
    <row r="109" s="54" customFormat="1" x14ac:dyDescent="0.2"/>
    <row r="110" s="54" customFormat="1" x14ac:dyDescent="0.2"/>
    <row r="111" s="54" customFormat="1" x14ac:dyDescent="0.2"/>
    <row r="112" s="54" customFormat="1" x14ac:dyDescent="0.2"/>
    <row r="113" spans="1:6" s="54" customFormat="1" x14ac:dyDescent="0.2"/>
    <row r="114" spans="1:6" s="54" customFormat="1" x14ac:dyDescent="0.2"/>
    <row r="115" spans="1:6" s="54" customFormat="1" x14ac:dyDescent="0.2"/>
    <row r="116" spans="1:6" s="54" customFormat="1" x14ac:dyDescent="0.2"/>
    <row r="117" spans="1:6" s="54" customFormat="1" x14ac:dyDescent="0.2"/>
    <row r="118" spans="1:6" s="54" customFormat="1" x14ac:dyDescent="0.2"/>
    <row r="119" spans="1:6" s="54" customFormat="1" x14ac:dyDescent="0.2"/>
    <row r="120" spans="1:6" s="54" customFormat="1" x14ac:dyDescent="0.2"/>
    <row r="121" spans="1:6" s="54" customFormat="1" x14ac:dyDescent="0.2"/>
    <row r="122" spans="1:6" s="54" customFormat="1" x14ac:dyDescent="0.2"/>
    <row r="123" spans="1:6" s="54" customFormat="1" x14ac:dyDescent="0.2"/>
    <row r="124" spans="1:6" s="54" customFormat="1" x14ac:dyDescent="0.2"/>
    <row r="125" spans="1:6" s="54" customFormat="1" x14ac:dyDescent="0.2"/>
    <row r="126" spans="1:6" x14ac:dyDescent="0.2">
      <c r="A126" s="70"/>
      <c r="B126" s="61"/>
      <c r="C126" s="61"/>
      <c r="D126" s="61"/>
      <c r="E126" s="61"/>
      <c r="F126" s="61"/>
    </row>
    <row r="127" spans="1:6" x14ac:dyDescent="0.2">
      <c r="A127" s="70"/>
      <c r="B127" s="61"/>
      <c r="C127" s="61"/>
      <c r="D127" s="61"/>
      <c r="E127" s="61"/>
      <c r="F127" s="61"/>
    </row>
    <row r="128" spans="1:6" x14ac:dyDescent="0.2">
      <c r="A128" s="70"/>
      <c r="B128" s="61"/>
      <c r="C128" s="61"/>
      <c r="D128" s="61"/>
      <c r="E128" s="61"/>
      <c r="F128" s="61"/>
    </row>
    <row r="129" spans="1:6" x14ac:dyDescent="0.2">
      <c r="A129" s="70"/>
      <c r="B129" s="61"/>
      <c r="C129" s="61"/>
      <c r="D129" s="61"/>
      <c r="E129" s="61"/>
      <c r="F129" s="61"/>
    </row>
    <row r="130" spans="1:6" x14ac:dyDescent="0.2">
      <c r="B130" s="61"/>
      <c r="C130" s="61"/>
      <c r="D130" s="61"/>
      <c r="E130" s="61"/>
      <c r="F130" s="61"/>
    </row>
    <row r="131" spans="1:6" x14ac:dyDescent="0.2">
      <c r="B131" s="61"/>
      <c r="C131" s="61"/>
      <c r="D131" s="61"/>
      <c r="E131" s="61"/>
      <c r="F131" s="61"/>
    </row>
    <row r="132" spans="1:6" x14ac:dyDescent="0.2">
      <c r="B132" s="61"/>
      <c r="C132" s="61"/>
      <c r="D132" s="61"/>
      <c r="E132" s="61"/>
      <c r="F132" s="61"/>
    </row>
    <row r="133" spans="1:6" x14ac:dyDescent="0.2">
      <c r="B133" s="61"/>
      <c r="C133" s="61"/>
      <c r="D133" s="61"/>
      <c r="E133" s="61"/>
      <c r="F133" s="61"/>
    </row>
    <row r="134" spans="1:6" x14ac:dyDescent="0.2">
      <c r="B134" s="61"/>
      <c r="C134" s="61"/>
      <c r="D134" s="61"/>
      <c r="E134" s="61"/>
      <c r="F134" s="61"/>
    </row>
    <row r="135" spans="1:6" x14ac:dyDescent="0.2">
      <c r="B135" s="61"/>
      <c r="C135" s="61"/>
      <c r="D135" s="61"/>
      <c r="E135" s="61"/>
      <c r="F135" s="61"/>
    </row>
    <row r="136" spans="1:6" x14ac:dyDescent="0.2">
      <c r="B136" s="61"/>
      <c r="C136" s="61"/>
      <c r="D136" s="61"/>
      <c r="E136" s="61"/>
      <c r="F136" s="61"/>
    </row>
    <row r="137" spans="1:6" x14ac:dyDescent="0.2">
      <c r="B137" s="61"/>
      <c r="C137" s="61"/>
      <c r="D137" s="61"/>
      <c r="E137" s="61"/>
      <c r="F137" s="61"/>
    </row>
    <row r="138" spans="1:6" x14ac:dyDescent="0.2">
      <c r="B138" s="61"/>
      <c r="C138" s="61"/>
      <c r="D138" s="61"/>
      <c r="E138" s="61"/>
      <c r="F138" s="61"/>
    </row>
    <row r="139" spans="1:6" x14ac:dyDescent="0.2">
      <c r="B139" s="61"/>
      <c r="C139" s="61"/>
      <c r="D139" s="61"/>
      <c r="E139" s="61"/>
      <c r="F139" s="61"/>
    </row>
    <row r="140" spans="1:6" x14ac:dyDescent="0.2">
      <c r="B140" s="61"/>
      <c r="C140" s="61"/>
      <c r="D140" s="61"/>
      <c r="E140" s="61"/>
      <c r="F140" s="61"/>
    </row>
    <row r="141" spans="1:6" x14ac:dyDescent="0.2">
      <c r="B141" s="61"/>
      <c r="C141" s="61"/>
      <c r="D141" s="61"/>
      <c r="E141" s="61"/>
      <c r="F141" s="61"/>
    </row>
    <row r="142" spans="1:6" x14ac:dyDescent="0.2">
      <c r="B142" s="61"/>
      <c r="C142" s="61"/>
      <c r="D142" s="61"/>
      <c r="E142" s="61"/>
      <c r="F142" s="61"/>
    </row>
    <row r="143" spans="1:6" x14ac:dyDescent="0.2">
      <c r="B143" s="61"/>
      <c r="C143" s="61"/>
      <c r="D143" s="61"/>
      <c r="E143" s="61"/>
      <c r="F143" s="61"/>
    </row>
    <row r="144" spans="1:6" x14ac:dyDescent="0.2">
      <c r="B144" s="61"/>
      <c r="C144" s="61"/>
      <c r="D144" s="61"/>
      <c r="E144" s="61"/>
      <c r="F144" s="61"/>
    </row>
    <row r="145" spans="2:6" x14ac:dyDescent="0.2">
      <c r="B145" s="61"/>
      <c r="C145" s="61"/>
      <c r="D145" s="61"/>
      <c r="E145" s="61"/>
      <c r="F145" s="61"/>
    </row>
    <row r="146" spans="2:6" x14ac:dyDescent="0.2">
      <c r="B146" s="61"/>
      <c r="C146" s="61"/>
      <c r="D146" s="61"/>
      <c r="E146" s="61"/>
      <c r="F146" s="61"/>
    </row>
    <row r="147" spans="2:6" x14ac:dyDescent="0.2">
      <c r="B147" s="61"/>
      <c r="C147" s="61"/>
      <c r="D147" s="61"/>
      <c r="E147" s="61"/>
      <c r="F147" s="61"/>
    </row>
    <row r="148" spans="2:6" x14ac:dyDescent="0.2">
      <c r="B148" s="61"/>
      <c r="C148" s="61"/>
      <c r="D148" s="61"/>
      <c r="E148" s="61"/>
      <c r="F148" s="61"/>
    </row>
    <row r="149" spans="2:6" x14ac:dyDescent="0.2">
      <c r="B149" s="61"/>
      <c r="C149" s="61"/>
      <c r="D149" s="61"/>
      <c r="E149" s="61"/>
      <c r="F149" s="61"/>
    </row>
    <row r="150" spans="2:6" x14ac:dyDescent="0.2">
      <c r="B150" s="61"/>
      <c r="C150" s="61"/>
      <c r="D150" s="61"/>
      <c r="E150" s="61"/>
      <c r="F150" s="61"/>
    </row>
    <row r="151" spans="2:6" x14ac:dyDescent="0.2">
      <c r="B151" s="61"/>
      <c r="C151" s="61"/>
      <c r="D151" s="61"/>
      <c r="E151" s="61"/>
      <c r="F151" s="61"/>
    </row>
    <row r="152" spans="2:6" x14ac:dyDescent="0.2">
      <c r="B152" s="61"/>
      <c r="C152" s="61"/>
      <c r="D152" s="61"/>
      <c r="E152" s="61"/>
      <c r="F152" s="61"/>
    </row>
    <row r="153" spans="2:6" x14ac:dyDescent="0.2">
      <c r="B153" s="61"/>
      <c r="C153" s="61"/>
      <c r="D153" s="61"/>
      <c r="E153" s="61"/>
      <c r="F153" s="61"/>
    </row>
    <row r="154" spans="2:6" x14ac:dyDescent="0.2">
      <c r="B154" s="61"/>
      <c r="C154" s="61"/>
      <c r="D154" s="61"/>
      <c r="E154" s="61"/>
      <c r="F154" s="61"/>
    </row>
    <row r="155" spans="2:6" x14ac:dyDescent="0.2">
      <c r="B155" s="61"/>
      <c r="C155" s="61"/>
      <c r="D155" s="61"/>
      <c r="E155" s="61"/>
      <c r="F155" s="61"/>
    </row>
    <row r="156" spans="2:6" x14ac:dyDescent="0.2">
      <c r="B156" s="61"/>
      <c r="C156" s="61"/>
      <c r="D156" s="61"/>
      <c r="E156" s="61"/>
      <c r="F156" s="61"/>
    </row>
    <row r="157" spans="2:6" x14ac:dyDescent="0.2">
      <c r="B157" s="61"/>
      <c r="C157" s="61"/>
      <c r="D157" s="61"/>
      <c r="E157" s="61"/>
      <c r="F157" s="61"/>
    </row>
    <row r="158" spans="2:6" x14ac:dyDescent="0.2">
      <c r="B158" s="61"/>
      <c r="C158" s="61"/>
      <c r="D158" s="61"/>
      <c r="E158" s="61"/>
      <c r="F158" s="61"/>
    </row>
    <row r="159" spans="2:6" x14ac:dyDescent="0.2">
      <c r="B159" s="61"/>
      <c r="C159" s="61"/>
      <c r="D159" s="61"/>
      <c r="E159" s="61"/>
      <c r="F159" s="61"/>
    </row>
    <row r="160" spans="2:6" x14ac:dyDescent="0.2">
      <c r="B160" s="61"/>
      <c r="C160" s="61"/>
      <c r="D160" s="61"/>
      <c r="E160" s="61"/>
      <c r="F160" s="61"/>
    </row>
    <row r="161" spans="2:6" x14ac:dyDescent="0.2">
      <c r="B161" s="61"/>
      <c r="C161" s="61"/>
      <c r="D161" s="61"/>
      <c r="E161" s="61"/>
      <c r="F161" s="61"/>
    </row>
    <row r="162" spans="2:6" x14ac:dyDescent="0.2">
      <c r="B162" s="61"/>
      <c r="C162" s="61"/>
      <c r="D162" s="61"/>
      <c r="E162" s="61"/>
      <c r="F162" s="61"/>
    </row>
    <row r="163" spans="2:6" x14ac:dyDescent="0.2">
      <c r="B163" s="61"/>
      <c r="C163" s="61"/>
      <c r="D163" s="61"/>
      <c r="E163" s="61"/>
      <c r="F163" s="61"/>
    </row>
    <row r="164" spans="2:6" x14ac:dyDescent="0.2">
      <c r="B164" s="61"/>
      <c r="C164" s="61"/>
      <c r="D164" s="61"/>
      <c r="E164" s="61"/>
      <c r="F164" s="61"/>
    </row>
    <row r="165" spans="2:6" x14ac:dyDescent="0.2">
      <c r="B165" s="61"/>
      <c r="C165" s="61"/>
      <c r="D165" s="61"/>
      <c r="E165" s="61"/>
      <c r="F165" s="61"/>
    </row>
    <row r="166" spans="2:6" x14ac:dyDescent="0.2">
      <c r="B166" s="61"/>
      <c r="C166" s="61"/>
      <c r="D166" s="61"/>
      <c r="E166" s="61"/>
      <c r="F166" s="61"/>
    </row>
    <row r="167" spans="2:6" x14ac:dyDescent="0.2">
      <c r="B167" s="61"/>
      <c r="C167" s="61"/>
      <c r="D167" s="61"/>
      <c r="E167" s="61"/>
      <c r="F167" s="61"/>
    </row>
    <row r="168" spans="2:6" x14ac:dyDescent="0.2">
      <c r="B168" s="61"/>
      <c r="C168" s="61"/>
      <c r="D168" s="61"/>
      <c r="E168" s="61"/>
      <c r="F168" s="61"/>
    </row>
    <row r="169" spans="2:6" x14ac:dyDescent="0.2">
      <c r="B169" s="61"/>
      <c r="C169" s="61"/>
      <c r="D169" s="61"/>
      <c r="E169" s="61"/>
      <c r="F169" s="61"/>
    </row>
    <row r="170" spans="2:6" x14ac:dyDescent="0.2">
      <c r="B170" s="61"/>
      <c r="C170" s="61"/>
      <c r="D170" s="61"/>
      <c r="E170" s="61"/>
      <c r="F170" s="61"/>
    </row>
    <row r="171" spans="2:6" x14ac:dyDescent="0.2">
      <c r="B171" s="61"/>
      <c r="C171" s="61"/>
      <c r="D171" s="61"/>
      <c r="E171" s="61"/>
      <c r="F171" s="61"/>
    </row>
    <row r="172" spans="2:6" x14ac:dyDescent="0.2">
      <c r="B172" s="61"/>
      <c r="C172" s="61"/>
      <c r="D172" s="61"/>
      <c r="E172" s="61"/>
      <c r="F172" s="61"/>
    </row>
    <row r="173" spans="2:6" x14ac:dyDescent="0.2">
      <c r="B173" s="61"/>
      <c r="C173" s="61"/>
      <c r="D173" s="61"/>
      <c r="E173" s="61"/>
      <c r="F173" s="61"/>
    </row>
    <row r="174" spans="2:6" x14ac:dyDescent="0.2">
      <c r="B174" s="61"/>
      <c r="C174" s="61"/>
      <c r="D174" s="61"/>
      <c r="E174" s="61"/>
      <c r="F174" s="61"/>
    </row>
    <row r="175" spans="2:6" x14ac:dyDescent="0.2">
      <c r="B175" s="61"/>
      <c r="C175" s="61"/>
      <c r="D175" s="61"/>
      <c r="E175" s="61"/>
      <c r="F175" s="61"/>
    </row>
    <row r="176" spans="2:6" x14ac:dyDescent="0.2">
      <c r="B176" s="61"/>
      <c r="C176" s="61"/>
      <c r="D176" s="61"/>
      <c r="E176" s="61"/>
      <c r="F176" s="61"/>
    </row>
    <row r="177" spans="2:6" x14ac:dyDescent="0.2">
      <c r="B177" s="61"/>
      <c r="C177" s="61"/>
      <c r="D177" s="61"/>
      <c r="E177" s="61"/>
      <c r="F177" s="61"/>
    </row>
    <row r="178" spans="2:6" x14ac:dyDescent="0.2">
      <c r="B178" s="61"/>
      <c r="C178" s="61"/>
      <c r="D178" s="61"/>
      <c r="E178" s="61"/>
      <c r="F178" s="61"/>
    </row>
    <row r="179" spans="2:6" x14ac:dyDescent="0.2">
      <c r="B179" s="61"/>
      <c r="C179" s="61"/>
      <c r="D179" s="61"/>
      <c r="E179" s="61"/>
      <c r="F179" s="61"/>
    </row>
    <row r="180" spans="2:6" x14ac:dyDescent="0.2">
      <c r="B180" s="61"/>
      <c r="C180" s="61"/>
      <c r="D180" s="61"/>
      <c r="E180" s="61"/>
      <c r="F180" s="61"/>
    </row>
    <row r="181" spans="2:6" x14ac:dyDescent="0.2">
      <c r="B181" s="61"/>
      <c r="C181" s="61"/>
      <c r="D181" s="61"/>
      <c r="E181" s="61"/>
      <c r="F181" s="61"/>
    </row>
    <row r="182" spans="2:6" x14ac:dyDescent="0.2">
      <c r="B182" s="61"/>
      <c r="C182" s="61"/>
      <c r="D182" s="61"/>
      <c r="E182" s="61"/>
      <c r="F182" s="61"/>
    </row>
    <row r="183" spans="2:6" x14ac:dyDescent="0.2">
      <c r="B183" s="61"/>
      <c r="C183" s="61"/>
      <c r="D183" s="61"/>
      <c r="E183" s="61"/>
      <c r="F183" s="61"/>
    </row>
    <row r="184" spans="2:6" x14ac:dyDescent="0.2">
      <c r="B184" s="61"/>
      <c r="C184" s="61"/>
      <c r="D184" s="61"/>
      <c r="E184" s="61"/>
      <c r="F184" s="61"/>
    </row>
    <row r="185" spans="2:6" x14ac:dyDescent="0.2">
      <c r="B185" s="61"/>
      <c r="C185" s="61"/>
      <c r="D185" s="61"/>
      <c r="E185" s="61"/>
      <c r="F185" s="61"/>
    </row>
    <row r="186" spans="2:6" x14ac:dyDescent="0.2">
      <c r="B186" s="61"/>
      <c r="C186" s="61"/>
      <c r="D186" s="61"/>
      <c r="E186" s="61"/>
      <c r="F186" s="61"/>
    </row>
    <row r="187" spans="2:6" x14ac:dyDescent="0.2">
      <c r="B187" s="61"/>
      <c r="C187" s="61"/>
      <c r="D187" s="61"/>
      <c r="E187" s="61"/>
      <c r="F187" s="61"/>
    </row>
    <row r="188" spans="2:6" x14ac:dyDescent="0.2">
      <c r="B188" s="61"/>
      <c r="C188" s="61"/>
      <c r="D188" s="61"/>
      <c r="E188" s="61"/>
      <c r="F188" s="61"/>
    </row>
    <row r="189" spans="2:6" x14ac:dyDescent="0.2">
      <c r="B189" s="61"/>
      <c r="C189" s="61"/>
      <c r="D189" s="61"/>
      <c r="E189" s="61"/>
      <c r="F189" s="61"/>
    </row>
    <row r="190" spans="2:6" x14ac:dyDescent="0.2">
      <c r="B190" s="61"/>
      <c r="C190" s="61"/>
      <c r="D190" s="61"/>
      <c r="E190" s="61"/>
      <c r="F190" s="61"/>
    </row>
    <row r="191" spans="2:6" x14ac:dyDescent="0.2">
      <c r="B191" s="61"/>
      <c r="C191" s="61"/>
      <c r="D191" s="61"/>
      <c r="E191" s="61"/>
      <c r="F191" s="61"/>
    </row>
    <row r="192" spans="2:6" x14ac:dyDescent="0.2">
      <c r="B192" s="61"/>
      <c r="C192" s="61"/>
      <c r="D192" s="61"/>
      <c r="E192" s="61"/>
      <c r="F192" s="61"/>
    </row>
    <row r="193" spans="2:6" x14ac:dyDescent="0.2">
      <c r="B193" s="61"/>
      <c r="C193" s="61"/>
      <c r="D193" s="61"/>
      <c r="E193" s="61"/>
      <c r="F193" s="61"/>
    </row>
    <row r="194" spans="2:6" x14ac:dyDescent="0.2">
      <c r="B194" s="61"/>
      <c r="C194" s="61"/>
      <c r="D194" s="61"/>
      <c r="E194" s="61"/>
      <c r="F194" s="61"/>
    </row>
    <row r="195" spans="2:6" x14ac:dyDescent="0.2">
      <c r="B195" s="61"/>
      <c r="C195" s="61"/>
      <c r="D195" s="61"/>
      <c r="E195" s="61"/>
      <c r="F195" s="61"/>
    </row>
    <row r="196" spans="2:6" x14ac:dyDescent="0.2">
      <c r="B196" s="61"/>
      <c r="C196" s="61"/>
      <c r="D196" s="61"/>
      <c r="E196" s="61"/>
      <c r="F196" s="61"/>
    </row>
    <row r="197" spans="2:6" x14ac:dyDescent="0.2">
      <c r="B197" s="61"/>
      <c r="C197" s="61"/>
      <c r="D197" s="61"/>
      <c r="E197" s="61"/>
      <c r="F197" s="61"/>
    </row>
    <row r="198" spans="2:6" x14ac:dyDescent="0.2">
      <c r="B198" s="61"/>
      <c r="C198" s="61"/>
      <c r="D198" s="61"/>
      <c r="E198" s="61"/>
      <c r="F198" s="61"/>
    </row>
    <row r="199" spans="2:6" x14ac:dyDescent="0.2">
      <c r="B199" s="61"/>
      <c r="C199" s="61"/>
      <c r="D199" s="61"/>
      <c r="E199" s="61"/>
      <c r="F199" s="61"/>
    </row>
    <row r="200" spans="2:6" x14ac:dyDescent="0.2">
      <c r="B200" s="61"/>
      <c r="C200" s="61"/>
      <c r="D200" s="61"/>
      <c r="E200" s="61"/>
      <c r="F200" s="61"/>
    </row>
    <row r="201" spans="2:6" x14ac:dyDescent="0.2">
      <c r="B201" s="61"/>
      <c r="C201" s="61"/>
      <c r="D201" s="61"/>
      <c r="E201" s="61"/>
      <c r="F201" s="61"/>
    </row>
    <row r="202" spans="2:6" x14ac:dyDescent="0.2">
      <c r="B202" s="61"/>
      <c r="C202" s="61"/>
      <c r="D202" s="61"/>
      <c r="E202" s="61"/>
      <c r="F202" s="61"/>
    </row>
    <row r="203" spans="2:6" x14ac:dyDescent="0.2">
      <c r="B203" s="61"/>
      <c r="C203" s="61"/>
      <c r="D203" s="61"/>
      <c r="E203" s="61"/>
      <c r="F203" s="61"/>
    </row>
    <row r="204" spans="2:6" x14ac:dyDescent="0.2">
      <c r="B204" s="61"/>
      <c r="C204" s="61"/>
      <c r="D204" s="61"/>
      <c r="E204" s="61"/>
      <c r="F204" s="61"/>
    </row>
    <row r="205" spans="2:6" x14ac:dyDescent="0.2">
      <c r="B205" s="61"/>
      <c r="C205" s="61"/>
      <c r="D205" s="61"/>
      <c r="E205" s="61"/>
      <c r="F205" s="61"/>
    </row>
    <row r="206" spans="2:6" x14ac:dyDescent="0.2">
      <c r="B206" s="61"/>
      <c r="C206" s="61"/>
      <c r="D206" s="61"/>
      <c r="E206" s="61"/>
      <c r="F206" s="61"/>
    </row>
    <row r="207" spans="2:6" x14ac:dyDescent="0.2">
      <c r="B207" s="61"/>
      <c r="C207" s="61"/>
      <c r="D207" s="61"/>
      <c r="E207" s="61"/>
      <c r="F207" s="61"/>
    </row>
    <row r="208" spans="2:6" x14ac:dyDescent="0.2">
      <c r="B208" s="61"/>
      <c r="C208" s="61"/>
      <c r="D208" s="61"/>
      <c r="E208" s="61"/>
      <c r="F208" s="61"/>
    </row>
    <row r="209" spans="2:6" x14ac:dyDescent="0.2">
      <c r="B209" s="61"/>
      <c r="C209" s="61"/>
      <c r="D209" s="61"/>
      <c r="E209" s="61"/>
      <c r="F209" s="61"/>
    </row>
    <row r="210" spans="2:6" x14ac:dyDescent="0.2">
      <c r="B210" s="61"/>
      <c r="C210" s="61"/>
      <c r="D210" s="61"/>
      <c r="E210" s="61"/>
      <c r="F210" s="61"/>
    </row>
    <row r="211" spans="2:6" x14ac:dyDescent="0.2">
      <c r="B211" s="61"/>
      <c r="C211" s="61"/>
      <c r="D211" s="61"/>
      <c r="E211" s="61"/>
      <c r="F211" s="61"/>
    </row>
    <row r="212" spans="2:6" x14ac:dyDescent="0.2">
      <c r="B212" s="61"/>
      <c r="C212" s="61"/>
      <c r="D212" s="61"/>
      <c r="E212" s="61"/>
      <c r="F212" s="61"/>
    </row>
    <row r="213" spans="2:6" x14ac:dyDescent="0.2">
      <c r="B213" s="61"/>
      <c r="C213" s="61"/>
      <c r="D213" s="61"/>
      <c r="E213" s="61"/>
      <c r="F213" s="61"/>
    </row>
    <row r="214" spans="2:6" x14ac:dyDescent="0.2">
      <c r="B214" s="61"/>
      <c r="C214" s="61"/>
      <c r="D214" s="61"/>
      <c r="E214" s="61"/>
      <c r="F214" s="61"/>
    </row>
    <row r="215" spans="2:6" x14ac:dyDescent="0.2">
      <c r="B215" s="61"/>
      <c r="C215" s="61"/>
      <c r="D215" s="61"/>
      <c r="E215" s="61"/>
      <c r="F215" s="61"/>
    </row>
    <row r="216" spans="2:6" x14ac:dyDescent="0.2">
      <c r="B216" s="61"/>
      <c r="C216" s="61"/>
      <c r="D216" s="61"/>
      <c r="E216" s="61"/>
      <c r="F216" s="61"/>
    </row>
    <row r="217" spans="2:6" x14ac:dyDescent="0.2">
      <c r="B217" s="61"/>
      <c r="C217" s="61"/>
      <c r="D217" s="61"/>
      <c r="E217" s="61"/>
      <c r="F217" s="61"/>
    </row>
    <row r="218" spans="2:6" x14ac:dyDescent="0.2">
      <c r="B218" s="61"/>
      <c r="C218" s="61"/>
      <c r="D218" s="61"/>
      <c r="E218" s="61"/>
      <c r="F218" s="61"/>
    </row>
    <row r="219" spans="2:6" x14ac:dyDescent="0.2">
      <c r="B219" s="61"/>
      <c r="C219" s="61"/>
      <c r="D219" s="61"/>
      <c r="E219" s="61"/>
      <c r="F219" s="61"/>
    </row>
    <row r="220" spans="2:6" x14ac:dyDescent="0.2">
      <c r="B220" s="61"/>
      <c r="C220" s="61"/>
      <c r="D220" s="61"/>
      <c r="E220" s="61"/>
      <c r="F220" s="61"/>
    </row>
    <row r="221" spans="2:6" x14ac:dyDescent="0.2">
      <c r="B221" s="61"/>
      <c r="C221" s="61"/>
      <c r="D221" s="61"/>
      <c r="E221" s="61"/>
      <c r="F221" s="61"/>
    </row>
    <row r="222" spans="2:6" x14ac:dyDescent="0.2">
      <c r="B222" s="61"/>
      <c r="C222" s="61"/>
      <c r="D222" s="61"/>
      <c r="E222" s="61"/>
      <c r="F222" s="61"/>
    </row>
    <row r="223" spans="2:6" x14ac:dyDescent="0.2">
      <c r="B223" s="61"/>
      <c r="C223" s="61"/>
      <c r="D223" s="61"/>
      <c r="E223" s="61"/>
      <c r="F223" s="61"/>
    </row>
    <row r="224" spans="2:6" x14ac:dyDescent="0.2">
      <c r="B224" s="61"/>
      <c r="C224" s="61"/>
      <c r="D224" s="61"/>
      <c r="E224" s="61"/>
      <c r="F224" s="61"/>
    </row>
    <row r="225" spans="2:6" x14ac:dyDescent="0.2">
      <c r="B225" s="61"/>
      <c r="C225" s="61"/>
      <c r="D225" s="61"/>
      <c r="E225" s="61"/>
      <c r="F225" s="61"/>
    </row>
    <row r="226" spans="2:6" x14ac:dyDescent="0.2">
      <c r="B226" s="61"/>
      <c r="C226" s="61"/>
      <c r="D226" s="61"/>
      <c r="E226" s="61"/>
      <c r="F226" s="61"/>
    </row>
    <row r="227" spans="2:6" x14ac:dyDescent="0.2">
      <c r="B227" s="61"/>
      <c r="C227" s="61"/>
      <c r="D227" s="61"/>
      <c r="E227" s="61"/>
      <c r="F227" s="61"/>
    </row>
    <row r="228" spans="2:6" x14ac:dyDescent="0.2">
      <c r="B228" s="61"/>
      <c r="C228" s="61"/>
      <c r="D228" s="61"/>
      <c r="E228" s="61"/>
      <c r="F228" s="61"/>
    </row>
    <row r="229" spans="2:6" x14ac:dyDescent="0.2">
      <c r="B229" s="61"/>
      <c r="C229" s="61"/>
      <c r="D229" s="61"/>
      <c r="E229" s="61"/>
      <c r="F229" s="61"/>
    </row>
    <row r="230" spans="2:6" x14ac:dyDescent="0.2">
      <c r="B230" s="61"/>
      <c r="C230" s="61"/>
      <c r="D230" s="61"/>
      <c r="E230" s="61"/>
      <c r="F230" s="61"/>
    </row>
    <row r="231" spans="2:6" x14ac:dyDescent="0.2">
      <c r="B231" s="61"/>
      <c r="C231" s="61"/>
      <c r="D231" s="61"/>
      <c r="E231" s="61"/>
      <c r="F231" s="61"/>
    </row>
    <row r="232" spans="2:6" x14ac:dyDescent="0.2">
      <c r="B232" s="61"/>
      <c r="C232" s="61"/>
      <c r="D232" s="61"/>
      <c r="E232" s="61"/>
      <c r="F232" s="61"/>
    </row>
    <row r="233" spans="2:6" x14ac:dyDescent="0.2">
      <c r="B233" s="61"/>
      <c r="C233" s="61"/>
      <c r="D233" s="61"/>
      <c r="E233" s="61"/>
      <c r="F233" s="61"/>
    </row>
    <row r="234" spans="2:6" x14ac:dyDescent="0.2">
      <c r="B234" s="61"/>
      <c r="C234" s="61"/>
      <c r="D234" s="61"/>
      <c r="E234" s="61"/>
      <c r="F234" s="61"/>
    </row>
    <row r="235" spans="2:6" x14ac:dyDescent="0.2">
      <c r="B235" s="61"/>
      <c r="C235" s="61"/>
      <c r="D235" s="61"/>
      <c r="E235" s="61"/>
      <c r="F235" s="61"/>
    </row>
    <row r="236" spans="2:6" x14ac:dyDescent="0.2">
      <c r="B236" s="61"/>
      <c r="C236" s="61"/>
      <c r="D236" s="61"/>
      <c r="E236" s="61"/>
      <c r="F236" s="61"/>
    </row>
    <row r="237" spans="2:6" x14ac:dyDescent="0.2">
      <c r="B237" s="61"/>
      <c r="C237" s="61"/>
      <c r="D237" s="61"/>
      <c r="E237" s="61"/>
      <c r="F237" s="61"/>
    </row>
    <row r="238" spans="2:6" x14ac:dyDescent="0.2">
      <c r="B238" s="61"/>
      <c r="C238" s="61"/>
      <c r="D238" s="61"/>
      <c r="E238" s="61"/>
      <c r="F238" s="61"/>
    </row>
    <row r="239" spans="2:6" x14ac:dyDescent="0.2">
      <c r="B239" s="61"/>
      <c r="C239" s="61"/>
      <c r="D239" s="61"/>
      <c r="E239" s="61"/>
      <c r="F239" s="61"/>
    </row>
    <row r="240" spans="2:6" x14ac:dyDescent="0.2">
      <c r="B240" s="61"/>
      <c r="C240" s="61"/>
      <c r="D240" s="61"/>
      <c r="E240" s="61"/>
      <c r="F240" s="61"/>
    </row>
    <row r="241" spans="2:6" x14ac:dyDescent="0.2">
      <c r="B241" s="61"/>
      <c r="C241" s="61"/>
      <c r="D241" s="61"/>
      <c r="E241" s="61"/>
      <c r="F241" s="61"/>
    </row>
    <row r="242" spans="2:6" x14ac:dyDescent="0.2">
      <c r="B242" s="61"/>
      <c r="C242" s="61"/>
      <c r="D242" s="61"/>
      <c r="E242" s="61"/>
      <c r="F242" s="61"/>
    </row>
    <row r="243" spans="2:6" x14ac:dyDescent="0.2">
      <c r="B243" s="61"/>
      <c r="C243" s="61"/>
      <c r="D243" s="61"/>
      <c r="E243" s="61"/>
      <c r="F243" s="61"/>
    </row>
    <row r="244" spans="2:6" x14ac:dyDescent="0.2">
      <c r="B244" s="61"/>
      <c r="C244" s="61"/>
      <c r="D244" s="61"/>
      <c r="E244" s="61"/>
      <c r="F244" s="61"/>
    </row>
    <row r="245" spans="2:6" x14ac:dyDescent="0.2">
      <c r="B245" s="61"/>
      <c r="C245" s="61"/>
      <c r="D245" s="61"/>
      <c r="E245" s="61"/>
      <c r="F245" s="61"/>
    </row>
    <row r="246" spans="2:6" x14ac:dyDescent="0.2">
      <c r="B246" s="61"/>
      <c r="C246" s="61"/>
      <c r="D246" s="61"/>
      <c r="E246" s="61"/>
      <c r="F246" s="61"/>
    </row>
    <row r="247" spans="2:6" x14ac:dyDescent="0.2">
      <c r="B247" s="61"/>
      <c r="C247" s="61"/>
      <c r="D247" s="61"/>
      <c r="E247" s="61"/>
      <c r="F247" s="61"/>
    </row>
    <row r="248" spans="2:6" x14ac:dyDescent="0.2">
      <c r="B248" s="61"/>
      <c r="C248" s="61"/>
      <c r="D248" s="61"/>
      <c r="E248" s="61"/>
      <c r="F248" s="61"/>
    </row>
    <row r="249" spans="2:6" x14ac:dyDescent="0.2">
      <c r="B249" s="61"/>
      <c r="C249" s="61"/>
      <c r="D249" s="61"/>
      <c r="E249" s="61"/>
      <c r="F249" s="61"/>
    </row>
    <row r="250" spans="2:6" x14ac:dyDescent="0.2">
      <c r="B250" s="61"/>
      <c r="C250" s="61"/>
      <c r="D250" s="61"/>
      <c r="E250" s="61"/>
      <c r="F250" s="61"/>
    </row>
    <row r="251" spans="2:6" x14ac:dyDescent="0.2">
      <c r="B251" s="61"/>
      <c r="C251" s="61"/>
      <c r="D251" s="61"/>
      <c r="E251" s="61"/>
      <c r="F251" s="61"/>
    </row>
    <row r="252" spans="2:6" x14ac:dyDescent="0.2">
      <c r="B252" s="61"/>
      <c r="C252" s="61"/>
      <c r="D252" s="61"/>
      <c r="E252" s="61"/>
      <c r="F252" s="61"/>
    </row>
    <row r="253" spans="2:6" x14ac:dyDescent="0.2">
      <c r="B253" s="61"/>
      <c r="C253" s="61"/>
      <c r="D253" s="61"/>
      <c r="E253" s="61"/>
      <c r="F253" s="61"/>
    </row>
    <row r="254" spans="2:6" x14ac:dyDescent="0.2">
      <c r="B254" s="61"/>
      <c r="C254" s="61"/>
      <c r="D254" s="61"/>
      <c r="E254" s="61"/>
      <c r="F254" s="61"/>
    </row>
    <row r="255" spans="2:6" x14ac:dyDescent="0.2">
      <c r="B255" s="61"/>
      <c r="C255" s="61"/>
      <c r="D255" s="61"/>
      <c r="E255" s="61"/>
      <c r="F255" s="61"/>
    </row>
    <row r="256" spans="2:6" x14ac:dyDescent="0.2">
      <c r="B256" s="61"/>
      <c r="C256" s="61"/>
      <c r="D256" s="61"/>
      <c r="E256" s="61"/>
      <c r="F256" s="61"/>
    </row>
    <row r="257" spans="2:6" x14ac:dyDescent="0.2">
      <c r="B257" s="61"/>
      <c r="C257" s="61"/>
      <c r="D257" s="61"/>
      <c r="E257" s="61"/>
      <c r="F257" s="61"/>
    </row>
    <row r="258" spans="2:6" x14ac:dyDescent="0.2">
      <c r="B258" s="61"/>
      <c r="C258" s="61"/>
      <c r="D258" s="61"/>
      <c r="E258" s="61"/>
      <c r="F258" s="61"/>
    </row>
    <row r="259" spans="2:6" x14ac:dyDescent="0.2">
      <c r="B259" s="61"/>
      <c r="C259" s="61"/>
      <c r="D259" s="61"/>
      <c r="E259" s="61"/>
      <c r="F259" s="61"/>
    </row>
    <row r="260" spans="2:6" x14ac:dyDescent="0.2">
      <c r="B260" s="61"/>
      <c r="C260" s="61"/>
      <c r="D260" s="61"/>
      <c r="E260" s="61"/>
      <c r="F260" s="61"/>
    </row>
    <row r="261" spans="2:6" x14ac:dyDescent="0.2">
      <c r="B261" s="61"/>
      <c r="C261" s="61"/>
      <c r="D261" s="61"/>
      <c r="E261" s="61"/>
      <c r="F261" s="61"/>
    </row>
    <row r="262" spans="2:6" x14ac:dyDescent="0.2">
      <c r="B262" s="61"/>
      <c r="C262" s="61"/>
      <c r="D262" s="61"/>
      <c r="E262" s="61"/>
      <c r="F262" s="61"/>
    </row>
    <row r="263" spans="2:6" x14ac:dyDescent="0.2">
      <c r="B263" s="61"/>
      <c r="C263" s="61"/>
      <c r="D263" s="61"/>
      <c r="E263" s="61"/>
      <c r="F263" s="61"/>
    </row>
    <row r="264" spans="2:6" x14ac:dyDescent="0.2">
      <c r="B264" s="61"/>
      <c r="C264" s="61"/>
      <c r="D264" s="61"/>
      <c r="E264" s="61"/>
      <c r="F264" s="61"/>
    </row>
    <row r="265" spans="2:6" x14ac:dyDescent="0.2">
      <c r="B265" s="61"/>
      <c r="C265" s="61"/>
      <c r="D265" s="61"/>
      <c r="E265" s="61"/>
      <c r="F265" s="61"/>
    </row>
    <row r="266" spans="2:6" x14ac:dyDescent="0.2">
      <c r="B266" s="61"/>
      <c r="C266" s="61"/>
      <c r="D266" s="61"/>
      <c r="E266" s="61"/>
      <c r="F266" s="61"/>
    </row>
    <row r="267" spans="2:6" x14ac:dyDescent="0.2">
      <c r="B267" s="61"/>
      <c r="C267" s="61"/>
      <c r="D267" s="61"/>
      <c r="E267" s="61"/>
      <c r="F267" s="61"/>
    </row>
    <row r="268" spans="2:6" x14ac:dyDescent="0.2">
      <c r="B268" s="61"/>
      <c r="C268" s="61"/>
      <c r="D268" s="61"/>
      <c r="E268" s="61"/>
      <c r="F268" s="61"/>
    </row>
    <row r="269" spans="2:6" x14ac:dyDescent="0.2">
      <c r="B269" s="61"/>
      <c r="C269" s="61"/>
      <c r="D269" s="61"/>
      <c r="E269" s="61"/>
      <c r="F269" s="61"/>
    </row>
    <row r="270" spans="2:6" x14ac:dyDescent="0.2">
      <c r="B270" s="61"/>
      <c r="C270" s="61"/>
      <c r="D270" s="61"/>
      <c r="E270" s="61"/>
      <c r="F270" s="61"/>
    </row>
    <row r="271" spans="2:6" x14ac:dyDescent="0.2">
      <c r="B271" s="61"/>
      <c r="C271" s="61"/>
      <c r="D271" s="61"/>
      <c r="E271" s="61"/>
      <c r="F271" s="61"/>
    </row>
    <row r="272" spans="2:6" x14ac:dyDescent="0.2">
      <c r="B272" s="61"/>
      <c r="C272" s="61"/>
      <c r="D272" s="61"/>
      <c r="E272" s="61"/>
      <c r="F272" s="61"/>
    </row>
    <row r="273" spans="2:6" x14ac:dyDescent="0.2">
      <c r="B273" s="61"/>
      <c r="C273" s="61"/>
      <c r="D273" s="61"/>
      <c r="E273" s="61"/>
      <c r="F273" s="61"/>
    </row>
    <row r="274" spans="2:6" x14ac:dyDescent="0.2">
      <c r="B274" s="61"/>
      <c r="C274" s="61"/>
      <c r="D274" s="61"/>
      <c r="E274" s="61"/>
      <c r="F274" s="61"/>
    </row>
    <row r="275" spans="2:6" x14ac:dyDescent="0.2">
      <c r="B275" s="61"/>
      <c r="C275" s="61"/>
      <c r="D275" s="61"/>
      <c r="E275" s="61"/>
      <c r="F275" s="61"/>
    </row>
    <row r="276" spans="2:6" x14ac:dyDescent="0.2">
      <c r="B276" s="61"/>
      <c r="C276" s="61"/>
      <c r="D276" s="61"/>
      <c r="E276" s="61"/>
      <c r="F276" s="61"/>
    </row>
    <row r="277" spans="2:6" x14ac:dyDescent="0.2">
      <c r="B277" s="61"/>
      <c r="C277" s="61"/>
      <c r="D277" s="61"/>
      <c r="E277" s="61"/>
      <c r="F277" s="61"/>
    </row>
    <row r="278" spans="2:6" x14ac:dyDescent="0.2">
      <c r="B278" s="61"/>
      <c r="C278" s="61"/>
      <c r="D278" s="61"/>
      <c r="E278" s="61"/>
      <c r="F278" s="61"/>
    </row>
    <row r="279" spans="2:6" x14ac:dyDescent="0.2">
      <c r="B279" s="61"/>
      <c r="C279" s="61"/>
      <c r="D279" s="61"/>
      <c r="E279" s="61"/>
      <c r="F279" s="61"/>
    </row>
    <row r="280" spans="2:6" x14ac:dyDescent="0.2">
      <c r="B280" s="61"/>
      <c r="C280" s="61"/>
      <c r="D280" s="61"/>
      <c r="E280" s="61"/>
      <c r="F280" s="61"/>
    </row>
    <row r="281" spans="2:6" x14ac:dyDescent="0.2">
      <c r="B281" s="61"/>
      <c r="C281" s="61"/>
      <c r="D281" s="61"/>
      <c r="E281" s="61"/>
      <c r="F281" s="61"/>
    </row>
    <row r="282" spans="2:6" x14ac:dyDescent="0.2">
      <c r="B282" s="61"/>
      <c r="C282" s="61"/>
      <c r="D282" s="61"/>
      <c r="E282" s="61"/>
      <c r="F282" s="61"/>
    </row>
    <row r="283" spans="2:6" x14ac:dyDescent="0.2">
      <c r="B283" s="61"/>
      <c r="C283" s="61"/>
      <c r="D283" s="61"/>
      <c r="E283" s="61"/>
      <c r="F283" s="61"/>
    </row>
    <row r="284" spans="2:6" x14ac:dyDescent="0.2">
      <c r="B284" s="61"/>
      <c r="C284" s="61"/>
      <c r="D284" s="61"/>
      <c r="E284" s="61"/>
      <c r="F284" s="61"/>
    </row>
    <row r="285" spans="2:6" x14ac:dyDescent="0.2">
      <c r="B285" s="61"/>
      <c r="C285" s="61"/>
      <c r="D285" s="61"/>
      <c r="E285" s="61"/>
      <c r="F285" s="61"/>
    </row>
    <row r="286" spans="2:6" x14ac:dyDescent="0.2">
      <c r="B286" s="61"/>
      <c r="C286" s="61"/>
      <c r="D286" s="61"/>
      <c r="E286" s="61"/>
      <c r="F286" s="61"/>
    </row>
    <row r="287" spans="2:6" x14ac:dyDescent="0.2">
      <c r="B287" s="61"/>
      <c r="C287" s="61"/>
      <c r="D287" s="61"/>
      <c r="E287" s="61"/>
      <c r="F287" s="61"/>
    </row>
    <row r="288" spans="2:6" x14ac:dyDescent="0.2">
      <c r="B288" s="61"/>
      <c r="C288" s="61"/>
      <c r="D288" s="61"/>
      <c r="E288" s="61"/>
      <c r="F288" s="61"/>
    </row>
    <row r="289" spans="2:6" x14ac:dyDescent="0.2">
      <c r="B289" s="61"/>
      <c r="C289" s="61"/>
      <c r="D289" s="61"/>
      <c r="E289" s="61"/>
      <c r="F289" s="61"/>
    </row>
    <row r="290" spans="2:6" x14ac:dyDescent="0.2">
      <c r="B290" s="61"/>
      <c r="C290" s="61"/>
      <c r="D290" s="61"/>
      <c r="E290" s="61"/>
      <c r="F290" s="61"/>
    </row>
    <row r="291" spans="2:6" x14ac:dyDescent="0.2">
      <c r="B291" s="61"/>
      <c r="C291" s="61"/>
      <c r="D291" s="61"/>
      <c r="E291" s="61"/>
      <c r="F291" s="61"/>
    </row>
    <row r="292" spans="2:6" x14ac:dyDescent="0.2">
      <c r="B292" s="61"/>
      <c r="C292" s="61"/>
      <c r="D292" s="61"/>
      <c r="E292" s="61"/>
      <c r="F292" s="61"/>
    </row>
    <row r="293" spans="2:6" x14ac:dyDescent="0.2">
      <c r="B293" s="61"/>
      <c r="C293" s="61"/>
      <c r="D293" s="61"/>
      <c r="E293" s="61"/>
      <c r="F293" s="61"/>
    </row>
    <row r="294" spans="2:6" x14ac:dyDescent="0.2">
      <c r="B294" s="61"/>
      <c r="C294" s="61"/>
      <c r="D294" s="61"/>
      <c r="E294" s="61"/>
      <c r="F294" s="61"/>
    </row>
    <row r="295" spans="2:6" x14ac:dyDescent="0.2">
      <c r="B295" s="61"/>
      <c r="C295" s="61"/>
      <c r="D295" s="61"/>
      <c r="E295" s="61"/>
      <c r="F295" s="61"/>
    </row>
    <row r="296" spans="2:6" x14ac:dyDescent="0.2">
      <c r="B296" s="61"/>
      <c r="C296" s="61"/>
      <c r="D296" s="61"/>
      <c r="E296" s="61"/>
      <c r="F296" s="61"/>
    </row>
    <row r="297" spans="2:6" x14ac:dyDescent="0.2">
      <c r="B297" s="61"/>
      <c r="C297" s="61"/>
      <c r="D297" s="61"/>
      <c r="E297" s="61"/>
      <c r="F297" s="61"/>
    </row>
    <row r="298" spans="2:6" x14ac:dyDescent="0.2">
      <c r="B298" s="61"/>
      <c r="C298" s="61"/>
      <c r="D298" s="61"/>
      <c r="E298" s="61"/>
      <c r="F298" s="61"/>
    </row>
    <row r="299" spans="2:6" x14ac:dyDescent="0.2">
      <c r="B299" s="61"/>
      <c r="C299" s="61"/>
      <c r="D299" s="61"/>
      <c r="E299" s="61"/>
      <c r="F299" s="61"/>
    </row>
  </sheetData>
  <sheetProtection sheet="1" objects="1" scenarios="1" selectLockedCells="1"/>
  <autoFilter ref="A1:A129" xr:uid="{00000000-0009-0000-0000-000003000000}"/>
  <mergeCells count="3">
    <mergeCell ref="C1:E2"/>
    <mergeCell ref="G1:L2"/>
    <mergeCell ref="F1:F2"/>
  </mergeCells>
  <conditionalFormatting sqref="C4:E91">
    <cfRule type="expression" dxfId="188" priority="11" stopIfTrue="1">
      <formula>$C4=0</formula>
    </cfRule>
  </conditionalFormatting>
  <conditionalFormatting sqref="A4:A72">
    <cfRule type="cellIs" dxfId="187" priority="12" stopIfTrue="1" operator="equal">
      <formula>""</formula>
    </cfRule>
  </conditionalFormatting>
  <conditionalFormatting sqref="H4:IW91">
    <cfRule type="cellIs" dxfId="186" priority="13" stopIfTrue="1" operator="equal">
      <formula>0</formula>
    </cfRule>
  </conditionalFormatting>
  <conditionalFormatting sqref="B4:B91">
    <cfRule type="expression" dxfId="185" priority="14" stopIfTrue="1">
      <formula>$A4="x"</formula>
    </cfRule>
  </conditionalFormatting>
  <conditionalFormatting sqref="F4:F91">
    <cfRule type="expression" dxfId="184" priority="9" stopIfTrue="1">
      <formula>$D4=0</formula>
    </cfRule>
  </conditionalFormatting>
  <conditionalFormatting sqref="A73:A91">
    <cfRule type="cellIs" dxfId="183" priority="3" stopIfTrue="1" operator="equal">
      <formula>""</formula>
    </cfRule>
  </conditionalFormatting>
  <conditionalFormatting sqref="G4">
    <cfRule type="cellIs" dxfId="182" priority="2" stopIfTrue="1" operator="equal">
      <formula>0</formula>
    </cfRule>
  </conditionalFormatting>
  <conditionalFormatting sqref="G5:G91">
    <cfRule type="cellIs" dxfId="181" priority="1" stopIfTrue="1" operator="equal">
      <formula>0</formula>
    </cfRule>
  </conditionalFormatting>
  <pageMargins left="0.78740157480314965" right="0.78740157480314965" top="0.98425196850393704" bottom="0.98425196850393704" header="0.51181102362204722" footer="0.51181102362204722"/>
  <pageSetup paperSize="9" pageOrder="overThenDown" orientation="landscape" horizontalDpi="300" verticalDpi="300"/>
  <headerFooter alignWithMargins="0">
    <oddHeader>&amp;CBeregningsverktøy SFT veiledning 99:01 vers.1.0 - Fil: &amp;F - Ark:&amp;A</oddHeader>
    <oddFooter>&amp;L&amp;D&amp;RSide &amp;P av &amp;N</oddFooter>
  </headerFooter>
  <rowBreaks count="1" manualBreakCount="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sheetPr>
  <dimension ref="A1:IV91"/>
  <sheetViews>
    <sheetView workbookViewId="0">
      <pane xSplit="6" ySplit="3" topLeftCell="G4" activePane="bottomRight" state="frozen"/>
      <selection pane="topRight" activeCell="G1" sqref="G1"/>
      <selection pane="bottomLeft" activeCell="A4" sqref="A4"/>
      <selection pane="bottomRight" activeCell="G4" sqref="G4"/>
    </sheetView>
  </sheetViews>
  <sheetFormatPr defaultColWidth="11.42578125" defaultRowHeight="15" x14ac:dyDescent="0.25"/>
  <cols>
    <col min="1" max="1" width="2.85546875" style="178" customWidth="1"/>
    <col min="2" max="2" width="40.7109375" style="183" customWidth="1"/>
    <col min="3" max="3" width="7" style="187" customWidth="1"/>
    <col min="4" max="4" width="9.7109375" style="187" customWidth="1"/>
    <col min="5" max="5" width="12.28515625" style="187" customWidth="1"/>
    <col min="6" max="6" width="16.28515625" style="187" customWidth="1"/>
    <col min="7" max="7" width="9.5703125" style="186" customWidth="1"/>
    <col min="8" max="11" width="9.5703125" style="187" customWidth="1"/>
    <col min="12" max="12" width="10.7109375" style="187" customWidth="1"/>
    <col min="13" max="15" width="9.5703125" style="187" customWidth="1"/>
    <col min="16" max="18" width="10" style="187" customWidth="1"/>
    <col min="19" max="137" width="9.140625" style="187" customWidth="1"/>
    <col min="138" max="256" width="11.42578125" style="178"/>
    <col min="257" max="16384" width="11.42578125" style="156"/>
  </cols>
  <sheetData>
    <row r="1" spans="1:256" ht="15" customHeight="1" x14ac:dyDescent="0.25">
      <c r="B1" s="179"/>
      <c r="C1" s="399" t="s">
        <v>607</v>
      </c>
      <c r="D1" s="399"/>
      <c r="E1" s="399"/>
      <c r="F1" s="397" t="s">
        <v>608</v>
      </c>
      <c r="G1" s="400" t="s">
        <v>609</v>
      </c>
      <c r="H1" s="401"/>
      <c r="I1" s="401"/>
      <c r="J1" s="401"/>
      <c r="K1" s="401"/>
      <c r="L1" s="401"/>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row>
    <row r="2" spans="1:256" ht="15" customHeight="1" x14ac:dyDescent="0.25">
      <c r="A2" s="178" t="s">
        <v>153</v>
      </c>
      <c r="B2" s="404" t="s">
        <v>0</v>
      </c>
      <c r="C2" s="399"/>
      <c r="D2" s="399"/>
      <c r="E2" s="399"/>
      <c r="F2" s="398"/>
      <c r="G2" s="402"/>
      <c r="H2" s="403"/>
      <c r="I2" s="403"/>
      <c r="J2" s="403"/>
      <c r="K2" s="403"/>
      <c r="L2" s="403"/>
      <c r="M2" s="182"/>
      <c r="N2" s="182"/>
      <c r="O2" s="182"/>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row>
    <row r="3" spans="1:256" ht="72" customHeight="1" x14ac:dyDescent="0.25">
      <c r="A3" s="183" t="s">
        <v>153</v>
      </c>
      <c r="B3" s="404"/>
      <c r="C3" s="184" t="s">
        <v>128</v>
      </c>
      <c r="D3" s="203" t="s">
        <v>610</v>
      </c>
      <c r="E3" s="203" t="s">
        <v>611</v>
      </c>
      <c r="F3" s="184" t="s">
        <v>612</v>
      </c>
      <c r="G3" s="185" t="s">
        <v>155</v>
      </c>
      <c r="H3" s="185" t="s">
        <v>156</v>
      </c>
      <c r="I3" s="185" t="s">
        <v>157</v>
      </c>
      <c r="J3" s="185" t="s">
        <v>158</v>
      </c>
      <c r="K3" s="185" t="s">
        <v>159</v>
      </c>
      <c r="L3" s="185" t="s">
        <v>160</v>
      </c>
      <c r="M3" s="185" t="s">
        <v>161</v>
      </c>
      <c r="N3" s="185" t="s">
        <v>162</v>
      </c>
      <c r="O3" s="185" t="s">
        <v>163</v>
      </c>
      <c r="P3" s="185" t="s">
        <v>164</v>
      </c>
      <c r="Q3" s="185" t="s">
        <v>165</v>
      </c>
      <c r="R3" s="185" t="s">
        <v>166</v>
      </c>
      <c r="S3" s="185" t="s">
        <v>167</v>
      </c>
      <c r="T3" s="185" t="s">
        <v>168</v>
      </c>
      <c r="U3" s="185" t="s">
        <v>169</v>
      </c>
      <c r="V3" s="185" t="s">
        <v>170</v>
      </c>
      <c r="W3" s="185" t="s">
        <v>171</v>
      </c>
      <c r="X3" s="185" t="s">
        <v>172</v>
      </c>
      <c r="Y3" s="185" t="s">
        <v>173</v>
      </c>
      <c r="Z3" s="185" t="s">
        <v>174</v>
      </c>
      <c r="AA3" s="185" t="s">
        <v>175</v>
      </c>
      <c r="AB3" s="185" t="s">
        <v>176</v>
      </c>
      <c r="AC3" s="185" t="s">
        <v>177</v>
      </c>
      <c r="AD3" s="185" t="s">
        <v>178</v>
      </c>
      <c r="AE3" s="185" t="s">
        <v>179</v>
      </c>
      <c r="AF3" s="185" t="s">
        <v>180</v>
      </c>
      <c r="AG3" s="185" t="s">
        <v>181</v>
      </c>
      <c r="AH3" s="185" t="s">
        <v>182</v>
      </c>
      <c r="AI3" s="185" t="s">
        <v>183</v>
      </c>
      <c r="AJ3" s="185" t="s">
        <v>184</v>
      </c>
      <c r="AK3" s="185" t="s">
        <v>185</v>
      </c>
      <c r="AL3" s="185" t="s">
        <v>186</v>
      </c>
      <c r="AM3" s="185" t="s">
        <v>187</v>
      </c>
      <c r="AN3" s="185" t="s">
        <v>188</v>
      </c>
      <c r="AO3" s="185" t="s">
        <v>189</v>
      </c>
      <c r="AP3" s="185" t="s">
        <v>190</v>
      </c>
      <c r="AQ3" s="185" t="s">
        <v>191</v>
      </c>
      <c r="AR3" s="185" t="s">
        <v>192</v>
      </c>
      <c r="AS3" s="185" t="s">
        <v>193</v>
      </c>
      <c r="AT3" s="185" t="s">
        <v>194</v>
      </c>
      <c r="AU3" s="185" t="s">
        <v>195</v>
      </c>
      <c r="AV3" s="185" t="s">
        <v>196</v>
      </c>
      <c r="AW3" s="185" t="s">
        <v>197</v>
      </c>
      <c r="AX3" s="185" t="s">
        <v>198</v>
      </c>
      <c r="AY3" s="185" t="s">
        <v>199</v>
      </c>
      <c r="AZ3" s="185" t="s">
        <v>200</v>
      </c>
      <c r="BA3" s="185" t="s">
        <v>201</v>
      </c>
      <c r="BB3" s="185" t="s">
        <v>202</v>
      </c>
      <c r="BC3" s="185" t="s">
        <v>203</v>
      </c>
      <c r="BD3" s="185" t="s">
        <v>204</v>
      </c>
      <c r="BE3" s="185" t="s">
        <v>205</v>
      </c>
      <c r="BF3" s="185" t="s">
        <v>206</v>
      </c>
      <c r="BG3" s="185" t="s">
        <v>207</v>
      </c>
      <c r="BH3" s="185" t="s">
        <v>208</v>
      </c>
      <c r="BI3" s="185" t="s">
        <v>209</v>
      </c>
      <c r="BJ3" s="185" t="s">
        <v>210</v>
      </c>
      <c r="BK3" s="185" t="s">
        <v>211</v>
      </c>
      <c r="BL3" s="185" t="s">
        <v>212</v>
      </c>
      <c r="BM3" s="185" t="s">
        <v>213</v>
      </c>
      <c r="BN3" s="185" t="s">
        <v>214</v>
      </c>
      <c r="BO3" s="185" t="s">
        <v>215</v>
      </c>
      <c r="BP3" s="185" t="s">
        <v>216</v>
      </c>
      <c r="BQ3" s="185" t="s">
        <v>217</v>
      </c>
      <c r="BR3" s="185" t="s">
        <v>218</v>
      </c>
      <c r="BS3" s="185" t="s">
        <v>219</v>
      </c>
      <c r="BT3" s="185" t="s">
        <v>220</v>
      </c>
      <c r="BU3" s="185" t="s">
        <v>221</v>
      </c>
      <c r="BV3" s="185" t="s">
        <v>222</v>
      </c>
      <c r="BW3" s="185" t="s">
        <v>223</v>
      </c>
      <c r="BX3" s="185" t="s">
        <v>224</v>
      </c>
      <c r="BY3" s="185" t="s">
        <v>225</v>
      </c>
      <c r="BZ3" s="185" t="s">
        <v>226</v>
      </c>
      <c r="CA3" s="185" t="s">
        <v>227</v>
      </c>
      <c r="CB3" s="185" t="s">
        <v>228</v>
      </c>
      <c r="CC3" s="185" t="s">
        <v>229</v>
      </c>
      <c r="CD3" s="185" t="s">
        <v>230</v>
      </c>
      <c r="CE3" s="185" t="s">
        <v>231</v>
      </c>
      <c r="CF3" s="185" t="s">
        <v>232</v>
      </c>
      <c r="CG3" s="185" t="s">
        <v>233</v>
      </c>
      <c r="CH3" s="185" t="s">
        <v>234</v>
      </c>
      <c r="CI3" s="185" t="s">
        <v>235</v>
      </c>
      <c r="CJ3" s="185" t="s">
        <v>236</v>
      </c>
      <c r="CK3" s="185" t="s">
        <v>237</v>
      </c>
      <c r="CL3" s="185" t="s">
        <v>238</v>
      </c>
      <c r="CM3" s="185" t="s">
        <v>239</v>
      </c>
      <c r="CN3" s="185" t="s">
        <v>240</v>
      </c>
      <c r="CO3" s="185" t="s">
        <v>241</v>
      </c>
      <c r="CP3" s="185" t="s">
        <v>242</v>
      </c>
      <c r="CQ3" s="185" t="s">
        <v>243</v>
      </c>
      <c r="CR3" s="185" t="s">
        <v>244</v>
      </c>
      <c r="CS3" s="185" t="s">
        <v>245</v>
      </c>
      <c r="CT3" s="185" t="s">
        <v>246</v>
      </c>
      <c r="CU3" s="185" t="s">
        <v>247</v>
      </c>
      <c r="CV3" s="185" t="s">
        <v>248</v>
      </c>
      <c r="CW3" s="185" t="s">
        <v>249</v>
      </c>
      <c r="CX3" s="185" t="s">
        <v>250</v>
      </c>
      <c r="CY3" s="185" t="s">
        <v>251</v>
      </c>
      <c r="CZ3" s="185" t="s">
        <v>252</v>
      </c>
      <c r="DA3" s="185" t="s">
        <v>253</v>
      </c>
      <c r="DB3" s="185" t="s">
        <v>254</v>
      </c>
      <c r="DC3" s="185" t="s">
        <v>255</v>
      </c>
      <c r="DD3" s="185" t="s">
        <v>256</v>
      </c>
      <c r="DE3" s="185" t="s">
        <v>257</v>
      </c>
      <c r="DF3" s="185" t="s">
        <v>258</v>
      </c>
      <c r="DG3" s="185" t="s">
        <v>259</v>
      </c>
      <c r="DH3" s="185" t="s">
        <v>260</v>
      </c>
      <c r="DI3" s="185" t="s">
        <v>261</v>
      </c>
      <c r="DJ3" s="185" t="s">
        <v>262</v>
      </c>
      <c r="DK3" s="185" t="s">
        <v>263</v>
      </c>
      <c r="DL3" s="185" t="s">
        <v>264</v>
      </c>
      <c r="DM3" s="185" t="s">
        <v>265</v>
      </c>
      <c r="DN3" s="185" t="s">
        <v>266</v>
      </c>
      <c r="DO3" s="185" t="s">
        <v>267</v>
      </c>
      <c r="DP3" s="185" t="s">
        <v>268</v>
      </c>
      <c r="DQ3" s="185" t="s">
        <v>269</v>
      </c>
      <c r="DR3" s="185" t="s">
        <v>270</v>
      </c>
      <c r="DS3" s="185" t="s">
        <v>271</v>
      </c>
      <c r="DT3" s="185" t="s">
        <v>272</v>
      </c>
      <c r="DU3" s="185" t="s">
        <v>273</v>
      </c>
      <c r="DV3" s="185" t="s">
        <v>274</v>
      </c>
      <c r="DW3" s="185" t="s">
        <v>275</v>
      </c>
      <c r="DX3" s="185" t="s">
        <v>276</v>
      </c>
      <c r="DY3" s="185" t="s">
        <v>277</v>
      </c>
      <c r="DZ3" s="185" t="s">
        <v>278</v>
      </c>
      <c r="EA3" s="185" t="s">
        <v>279</v>
      </c>
      <c r="EB3" s="185" t="s">
        <v>280</v>
      </c>
      <c r="EC3" s="185" t="s">
        <v>281</v>
      </c>
      <c r="ED3" s="185" t="s">
        <v>282</v>
      </c>
      <c r="EE3" s="185" t="s">
        <v>283</v>
      </c>
      <c r="EF3" s="185" t="s">
        <v>284</v>
      </c>
      <c r="EG3" s="185" t="s">
        <v>285</v>
      </c>
      <c r="EH3" s="185" t="s">
        <v>286</v>
      </c>
      <c r="EI3" s="185" t="s">
        <v>287</v>
      </c>
      <c r="EJ3" s="185" t="s">
        <v>288</v>
      </c>
      <c r="EK3" s="185" t="s">
        <v>289</v>
      </c>
      <c r="EL3" s="185" t="s">
        <v>290</v>
      </c>
      <c r="EM3" s="185" t="s">
        <v>291</v>
      </c>
      <c r="EN3" s="185" t="s">
        <v>292</v>
      </c>
      <c r="EO3" s="185" t="s">
        <v>293</v>
      </c>
      <c r="EP3" s="185" t="s">
        <v>294</v>
      </c>
      <c r="EQ3" s="185" t="s">
        <v>295</v>
      </c>
      <c r="ER3" s="185" t="s">
        <v>296</v>
      </c>
      <c r="ES3" s="185" t="s">
        <v>297</v>
      </c>
      <c r="ET3" s="185" t="s">
        <v>298</v>
      </c>
      <c r="EU3" s="185" t="s">
        <v>299</v>
      </c>
      <c r="EV3" s="185" t="s">
        <v>300</v>
      </c>
      <c r="EW3" s="185" t="s">
        <v>301</v>
      </c>
      <c r="EX3" s="185" t="s">
        <v>302</v>
      </c>
      <c r="EY3" s="185" t="s">
        <v>303</v>
      </c>
      <c r="EZ3" s="185" t="s">
        <v>304</v>
      </c>
      <c r="FA3" s="185" t="s">
        <v>305</v>
      </c>
      <c r="FB3" s="185" t="s">
        <v>306</v>
      </c>
      <c r="FC3" s="185" t="s">
        <v>307</v>
      </c>
      <c r="FD3" s="185" t="s">
        <v>308</v>
      </c>
      <c r="FE3" s="185" t="s">
        <v>309</v>
      </c>
      <c r="FF3" s="185" t="s">
        <v>310</v>
      </c>
      <c r="FG3" s="185" t="s">
        <v>311</v>
      </c>
      <c r="FH3" s="185" t="s">
        <v>312</v>
      </c>
      <c r="FI3" s="185" t="s">
        <v>313</v>
      </c>
      <c r="FJ3" s="185" t="s">
        <v>314</v>
      </c>
      <c r="FK3" s="185" t="s">
        <v>315</v>
      </c>
      <c r="FL3" s="185" t="s">
        <v>316</v>
      </c>
      <c r="FM3" s="185" t="s">
        <v>317</v>
      </c>
      <c r="FN3" s="185" t="s">
        <v>318</v>
      </c>
      <c r="FO3" s="185" t="s">
        <v>319</v>
      </c>
      <c r="FP3" s="185" t="s">
        <v>320</v>
      </c>
      <c r="FQ3" s="185" t="s">
        <v>321</v>
      </c>
      <c r="FR3" s="185" t="s">
        <v>322</v>
      </c>
      <c r="FS3" s="185" t="s">
        <v>323</v>
      </c>
      <c r="FT3" s="185" t="s">
        <v>324</v>
      </c>
      <c r="FU3" s="185" t="s">
        <v>325</v>
      </c>
      <c r="FV3" s="185" t="s">
        <v>326</v>
      </c>
      <c r="FW3" s="185" t="s">
        <v>327</v>
      </c>
      <c r="FX3" s="185" t="s">
        <v>328</v>
      </c>
      <c r="FY3" s="185" t="s">
        <v>329</v>
      </c>
      <c r="FZ3" s="185" t="s">
        <v>330</v>
      </c>
      <c r="GA3" s="185" t="s">
        <v>331</v>
      </c>
      <c r="GB3" s="185" t="s">
        <v>332</v>
      </c>
      <c r="GC3" s="185" t="s">
        <v>333</v>
      </c>
      <c r="GD3" s="185" t="s">
        <v>334</v>
      </c>
      <c r="GE3" s="185" t="s">
        <v>335</v>
      </c>
      <c r="GF3" s="185" t="s">
        <v>336</v>
      </c>
      <c r="GG3" s="185" t="s">
        <v>337</v>
      </c>
      <c r="GH3" s="185" t="s">
        <v>338</v>
      </c>
      <c r="GI3" s="185" t="s">
        <v>339</v>
      </c>
      <c r="GJ3" s="185" t="s">
        <v>340</v>
      </c>
      <c r="GK3" s="185" t="s">
        <v>341</v>
      </c>
      <c r="GL3" s="185" t="s">
        <v>342</v>
      </c>
      <c r="GM3" s="185" t="s">
        <v>343</v>
      </c>
      <c r="GN3" s="185" t="s">
        <v>344</v>
      </c>
      <c r="GO3" s="185" t="s">
        <v>345</v>
      </c>
      <c r="GP3" s="185" t="s">
        <v>346</v>
      </c>
      <c r="GQ3" s="185" t="s">
        <v>347</v>
      </c>
      <c r="GR3" s="185" t="s">
        <v>348</v>
      </c>
      <c r="GS3" s="185" t="s">
        <v>349</v>
      </c>
      <c r="GT3" s="185" t="s">
        <v>350</v>
      </c>
      <c r="GU3" s="185" t="s">
        <v>351</v>
      </c>
      <c r="GV3" s="185" t="s">
        <v>352</v>
      </c>
      <c r="GW3" s="185" t="s">
        <v>353</v>
      </c>
      <c r="GX3" s="185" t="s">
        <v>354</v>
      </c>
      <c r="GY3" s="185" t="s">
        <v>355</v>
      </c>
      <c r="GZ3" s="185" t="s">
        <v>356</v>
      </c>
      <c r="HA3" s="185" t="s">
        <v>357</v>
      </c>
      <c r="HB3" s="185" t="s">
        <v>358</v>
      </c>
      <c r="HC3" s="185" t="s">
        <v>359</v>
      </c>
      <c r="HD3" s="185" t="s">
        <v>360</v>
      </c>
      <c r="HE3" s="185" t="s">
        <v>361</v>
      </c>
      <c r="HF3" s="185" t="s">
        <v>362</v>
      </c>
      <c r="HG3" s="185" t="s">
        <v>363</v>
      </c>
      <c r="HH3" s="185" t="s">
        <v>364</v>
      </c>
      <c r="HI3" s="185" t="s">
        <v>365</v>
      </c>
      <c r="HJ3" s="185" t="s">
        <v>366</v>
      </c>
      <c r="HK3" s="185" t="s">
        <v>367</v>
      </c>
      <c r="HL3" s="185" t="s">
        <v>368</v>
      </c>
      <c r="HM3" s="185" t="s">
        <v>369</v>
      </c>
      <c r="HN3" s="185" t="s">
        <v>370</v>
      </c>
      <c r="HO3" s="185" t="s">
        <v>371</v>
      </c>
      <c r="HP3" s="185" t="s">
        <v>372</v>
      </c>
      <c r="HQ3" s="185" t="s">
        <v>373</v>
      </c>
      <c r="HR3" s="185" t="s">
        <v>374</v>
      </c>
      <c r="HS3" s="185" t="s">
        <v>375</v>
      </c>
      <c r="HT3" s="185" t="s">
        <v>376</v>
      </c>
      <c r="HU3" s="185" t="s">
        <v>377</v>
      </c>
      <c r="HV3" s="185" t="s">
        <v>378</v>
      </c>
      <c r="HW3" s="185" t="s">
        <v>379</v>
      </c>
      <c r="HX3" s="185" t="s">
        <v>380</v>
      </c>
      <c r="HY3" s="185" t="s">
        <v>381</v>
      </c>
      <c r="HZ3" s="185" t="s">
        <v>382</v>
      </c>
      <c r="IA3" s="185" t="s">
        <v>383</v>
      </c>
      <c r="IB3" s="185" t="s">
        <v>384</v>
      </c>
      <c r="IC3" s="185" t="s">
        <v>385</v>
      </c>
      <c r="ID3" s="185" t="s">
        <v>386</v>
      </c>
      <c r="IE3" s="185" t="s">
        <v>387</v>
      </c>
      <c r="IF3" s="185" t="s">
        <v>388</v>
      </c>
      <c r="IG3" s="185" t="s">
        <v>389</v>
      </c>
      <c r="IH3" s="185" t="s">
        <v>390</v>
      </c>
      <c r="II3" s="185" t="s">
        <v>391</v>
      </c>
      <c r="IJ3" s="185" t="s">
        <v>392</v>
      </c>
      <c r="IK3" s="185" t="s">
        <v>393</v>
      </c>
      <c r="IL3" s="185" t="s">
        <v>394</v>
      </c>
      <c r="IM3" s="185" t="s">
        <v>395</v>
      </c>
    </row>
    <row r="4" spans="1:256" s="200" customFormat="1" ht="12.75" x14ac:dyDescent="0.2">
      <c r="A4" s="191" t="str">
        <f t="shared" ref="A4:A67" si="0">IF(C4&gt;0,"x","")</f>
        <v/>
      </c>
      <c r="B4" s="146" t="str">
        <f>Stoff!B2</f>
        <v>Arsen</v>
      </c>
      <c r="C4" s="192">
        <f t="shared" ref="C4:C67" si="1">COUNT(G4:IV4)</f>
        <v>0</v>
      </c>
      <c r="D4" s="193">
        <f t="shared" ref="D4:D67" si="2">MAXA(G4:IV4)</f>
        <v>0</v>
      </c>
      <c r="E4" s="193">
        <f>IF(D4&gt;0,AVERAGE(G4:IV4),0)</f>
        <v>0</v>
      </c>
      <c r="F4" s="194" t="e">
        <f t="shared" ref="F4:F67" si="3">D4/MEDIAN(G4:IV4)</f>
        <v>#NUM!</v>
      </c>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7"/>
      <c r="EE4" s="197"/>
      <c r="EF4" s="197"/>
      <c r="EG4" s="197"/>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9"/>
      <c r="IO4" s="199"/>
      <c r="IP4" s="199"/>
      <c r="IQ4" s="199"/>
      <c r="IR4" s="199"/>
      <c r="IS4" s="199"/>
      <c r="IT4" s="199"/>
      <c r="IU4" s="199"/>
      <c r="IV4" s="199"/>
    </row>
    <row r="5" spans="1:256" s="200" customFormat="1" ht="12.75" x14ac:dyDescent="0.2">
      <c r="A5" s="191" t="str">
        <f t="shared" si="0"/>
        <v/>
      </c>
      <c r="B5" s="146" t="str">
        <f>Stoff!B3</f>
        <v>Bly</v>
      </c>
      <c r="C5" s="192">
        <f t="shared" si="1"/>
        <v>0</v>
      </c>
      <c r="D5" s="193">
        <f t="shared" si="2"/>
        <v>0</v>
      </c>
      <c r="E5" s="193">
        <f t="shared" ref="E5:E68" si="4">IF(D5&gt;0,AVERAGE(G5:IV5),0)</f>
        <v>0</v>
      </c>
      <c r="F5" s="194" t="e">
        <f t="shared" si="3"/>
        <v>#NUM!</v>
      </c>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7"/>
      <c r="EE5" s="197"/>
      <c r="EF5" s="197"/>
      <c r="EG5" s="197"/>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9"/>
      <c r="IO5" s="199"/>
      <c r="IP5" s="199"/>
      <c r="IQ5" s="199"/>
      <c r="IR5" s="199"/>
      <c r="IS5" s="199"/>
      <c r="IT5" s="199"/>
      <c r="IU5" s="199"/>
      <c r="IV5" s="199"/>
    </row>
    <row r="6" spans="1:256" s="200" customFormat="1" ht="12.75" x14ac:dyDescent="0.2">
      <c r="A6" s="191" t="str">
        <f t="shared" si="0"/>
        <v/>
      </c>
      <c r="B6" s="146" t="str">
        <f>Stoff!B4</f>
        <v>Kadmium</v>
      </c>
      <c r="C6" s="192">
        <f t="shared" si="1"/>
        <v>0</v>
      </c>
      <c r="D6" s="193">
        <f t="shared" si="2"/>
        <v>0</v>
      </c>
      <c r="E6" s="193">
        <f t="shared" si="4"/>
        <v>0</v>
      </c>
      <c r="F6" s="194" t="e">
        <f t="shared" si="3"/>
        <v>#NUM!</v>
      </c>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7"/>
      <c r="EE6" s="197"/>
      <c r="EF6" s="197"/>
      <c r="EG6" s="197"/>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9"/>
      <c r="IO6" s="199"/>
      <c r="IP6" s="199"/>
      <c r="IQ6" s="199"/>
      <c r="IR6" s="199"/>
      <c r="IS6" s="199"/>
      <c r="IT6" s="199"/>
      <c r="IU6" s="199"/>
      <c r="IV6" s="199"/>
    </row>
    <row r="7" spans="1:256" s="200" customFormat="1" ht="12.75" x14ac:dyDescent="0.2">
      <c r="A7" s="191" t="str">
        <f t="shared" si="0"/>
        <v/>
      </c>
      <c r="B7" s="146" t="str">
        <f>Stoff!B5</f>
        <v>Kvikksølv</v>
      </c>
      <c r="C7" s="192">
        <f t="shared" si="1"/>
        <v>0</v>
      </c>
      <c r="D7" s="193">
        <f t="shared" si="2"/>
        <v>0</v>
      </c>
      <c r="E7" s="193">
        <f t="shared" si="4"/>
        <v>0</v>
      </c>
      <c r="F7" s="194" t="e">
        <f t="shared" si="3"/>
        <v>#NUM!</v>
      </c>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7"/>
      <c r="EE7" s="197"/>
      <c r="EF7" s="197"/>
      <c r="EG7" s="197"/>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9"/>
      <c r="IO7" s="199"/>
      <c r="IP7" s="199"/>
      <c r="IQ7" s="199"/>
      <c r="IR7" s="199"/>
      <c r="IS7" s="199"/>
      <c r="IT7" s="199"/>
      <c r="IU7" s="199"/>
      <c r="IV7" s="199"/>
    </row>
    <row r="8" spans="1:256" s="200" customFormat="1" ht="12.75" x14ac:dyDescent="0.2">
      <c r="A8" s="191" t="str">
        <f t="shared" si="0"/>
        <v/>
      </c>
      <c r="B8" s="146" t="str">
        <f>Stoff!B6</f>
        <v>Kobber</v>
      </c>
      <c r="C8" s="192">
        <f t="shared" si="1"/>
        <v>0</v>
      </c>
      <c r="D8" s="193">
        <f t="shared" si="2"/>
        <v>0</v>
      </c>
      <c r="E8" s="193">
        <f t="shared" si="4"/>
        <v>0</v>
      </c>
      <c r="F8" s="194" t="e">
        <f t="shared" si="3"/>
        <v>#NUM!</v>
      </c>
      <c r="G8" s="195"/>
      <c r="H8" s="195"/>
      <c r="I8" s="195"/>
      <c r="J8" s="195"/>
      <c r="K8" s="195"/>
      <c r="L8" s="201"/>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7"/>
      <c r="EE8" s="197"/>
      <c r="EF8" s="197"/>
      <c r="EG8" s="197"/>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9"/>
      <c r="IO8" s="199"/>
      <c r="IP8" s="199"/>
      <c r="IQ8" s="199"/>
      <c r="IR8" s="199"/>
      <c r="IS8" s="199"/>
      <c r="IT8" s="199"/>
      <c r="IU8" s="199"/>
      <c r="IV8" s="199"/>
    </row>
    <row r="9" spans="1:256" s="200" customFormat="1" ht="12.75" x14ac:dyDescent="0.2">
      <c r="A9" s="191" t="str">
        <f t="shared" si="0"/>
        <v/>
      </c>
      <c r="B9" s="146" t="str">
        <f>Stoff!B7</f>
        <v>Sink</v>
      </c>
      <c r="C9" s="192">
        <f t="shared" si="1"/>
        <v>0</v>
      </c>
      <c r="D9" s="193">
        <f t="shared" si="2"/>
        <v>0</v>
      </c>
      <c r="E9" s="193">
        <f t="shared" si="4"/>
        <v>0</v>
      </c>
      <c r="F9" s="194" t="e">
        <f t="shared" si="3"/>
        <v>#NUM!</v>
      </c>
      <c r="G9" s="195"/>
      <c r="H9" s="195"/>
      <c r="I9" s="195"/>
      <c r="J9" s="195"/>
      <c r="K9" s="195"/>
      <c r="L9" s="201"/>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c r="DJ9" s="196"/>
      <c r="DK9" s="196"/>
      <c r="DL9" s="196"/>
      <c r="DM9" s="196"/>
      <c r="DN9" s="196"/>
      <c r="DO9" s="196"/>
      <c r="DP9" s="196"/>
      <c r="DQ9" s="196"/>
      <c r="DR9" s="196"/>
      <c r="DS9" s="196"/>
      <c r="DT9" s="196"/>
      <c r="DU9" s="196"/>
      <c r="DV9" s="196"/>
      <c r="DW9" s="196"/>
      <c r="DX9" s="196"/>
      <c r="DY9" s="196"/>
      <c r="DZ9" s="196"/>
      <c r="EA9" s="196"/>
      <c r="EB9" s="196"/>
      <c r="EC9" s="196"/>
      <c r="ED9" s="197"/>
      <c r="EE9" s="197"/>
      <c r="EF9" s="197"/>
      <c r="EG9" s="197"/>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9"/>
      <c r="IO9" s="199"/>
      <c r="IP9" s="199"/>
      <c r="IQ9" s="199"/>
      <c r="IR9" s="199"/>
      <c r="IS9" s="199"/>
      <c r="IT9" s="199"/>
      <c r="IU9" s="199"/>
      <c r="IV9" s="199"/>
    </row>
    <row r="10" spans="1:256" s="200" customFormat="1" ht="12.75" x14ac:dyDescent="0.2">
      <c r="A10" s="191" t="str">
        <f t="shared" si="0"/>
        <v/>
      </c>
      <c r="B10" s="146" t="str">
        <f>Stoff!B8</f>
        <v>Krom (III)</v>
      </c>
      <c r="C10" s="192">
        <f t="shared" si="1"/>
        <v>0</v>
      </c>
      <c r="D10" s="193">
        <f t="shared" si="2"/>
        <v>0</v>
      </c>
      <c r="E10" s="193">
        <f t="shared" si="4"/>
        <v>0</v>
      </c>
      <c r="F10" s="194" t="e">
        <f t="shared" si="3"/>
        <v>#NUM!</v>
      </c>
      <c r="G10" s="195"/>
      <c r="H10" s="195"/>
      <c r="I10" s="195"/>
      <c r="J10" s="195"/>
      <c r="K10" s="195"/>
      <c r="L10" s="201"/>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c r="DJ10" s="196"/>
      <c r="DK10" s="196"/>
      <c r="DL10" s="196"/>
      <c r="DM10" s="196"/>
      <c r="DN10" s="196"/>
      <c r="DO10" s="196"/>
      <c r="DP10" s="196"/>
      <c r="DQ10" s="196"/>
      <c r="DR10" s="196"/>
      <c r="DS10" s="196"/>
      <c r="DT10" s="196"/>
      <c r="DU10" s="196"/>
      <c r="DV10" s="196"/>
      <c r="DW10" s="196"/>
      <c r="DX10" s="196"/>
      <c r="DY10" s="196"/>
      <c r="DZ10" s="196"/>
      <c r="EA10" s="196"/>
      <c r="EB10" s="196"/>
      <c r="EC10" s="196"/>
      <c r="ED10" s="197"/>
      <c r="EE10" s="197"/>
      <c r="EF10" s="197"/>
      <c r="EG10" s="197"/>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9"/>
      <c r="IO10" s="199"/>
      <c r="IP10" s="199"/>
      <c r="IQ10" s="199"/>
      <c r="IR10" s="199"/>
      <c r="IS10" s="199"/>
      <c r="IT10" s="199"/>
      <c r="IU10" s="199"/>
      <c r="IV10" s="199"/>
    </row>
    <row r="11" spans="1:256" s="200" customFormat="1" ht="12.75" x14ac:dyDescent="0.2">
      <c r="A11" s="191" t="str">
        <f t="shared" si="0"/>
        <v/>
      </c>
      <c r="B11" s="146" t="str">
        <f>Stoff!B9</f>
        <v>Krom (VI)</v>
      </c>
      <c r="C11" s="192">
        <f t="shared" si="1"/>
        <v>0</v>
      </c>
      <c r="D11" s="193">
        <f t="shared" si="2"/>
        <v>0</v>
      </c>
      <c r="E11" s="193">
        <f t="shared" si="4"/>
        <v>0</v>
      </c>
      <c r="F11" s="194" t="e">
        <f t="shared" si="3"/>
        <v>#NUM!</v>
      </c>
      <c r="G11" s="195"/>
      <c r="H11" s="195"/>
      <c r="I11" s="195"/>
      <c r="J11" s="195"/>
      <c r="K11" s="195"/>
      <c r="L11" s="201"/>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c r="DY11" s="196"/>
      <c r="DZ11" s="196"/>
      <c r="EA11" s="196"/>
      <c r="EB11" s="196"/>
      <c r="EC11" s="196"/>
      <c r="ED11" s="197"/>
      <c r="EE11" s="197"/>
      <c r="EF11" s="197"/>
      <c r="EG11" s="197"/>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9"/>
      <c r="IO11" s="199"/>
      <c r="IP11" s="199"/>
      <c r="IQ11" s="199"/>
      <c r="IR11" s="199"/>
      <c r="IS11" s="199"/>
      <c r="IT11" s="199"/>
      <c r="IU11" s="199"/>
      <c r="IV11" s="199"/>
    </row>
    <row r="12" spans="1:256" s="200" customFormat="1" ht="12.75" x14ac:dyDescent="0.2">
      <c r="A12" s="191" t="str">
        <f t="shared" si="0"/>
        <v/>
      </c>
      <c r="B12" s="146" t="str">
        <f>Stoff!B10</f>
        <v>Krom totalt (III + VI)</v>
      </c>
      <c r="C12" s="192">
        <f t="shared" si="1"/>
        <v>0</v>
      </c>
      <c r="D12" s="193">
        <f t="shared" si="2"/>
        <v>0</v>
      </c>
      <c r="E12" s="193">
        <f t="shared" si="4"/>
        <v>0</v>
      </c>
      <c r="F12" s="194" t="e">
        <f t="shared" si="3"/>
        <v>#NUM!</v>
      </c>
      <c r="G12" s="195"/>
      <c r="H12" s="195"/>
      <c r="I12" s="195"/>
      <c r="J12" s="195"/>
      <c r="K12" s="195"/>
      <c r="L12" s="195"/>
      <c r="M12" s="195"/>
      <c r="N12" s="195"/>
      <c r="O12" s="195"/>
      <c r="P12" s="195"/>
      <c r="Q12" s="195"/>
      <c r="R12" s="195"/>
      <c r="S12" s="195"/>
      <c r="T12" s="195"/>
      <c r="U12" s="195"/>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7"/>
      <c r="EE12" s="197"/>
      <c r="EF12" s="197"/>
      <c r="EG12" s="197"/>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9"/>
      <c r="IO12" s="199"/>
      <c r="IP12" s="199"/>
      <c r="IQ12" s="199"/>
      <c r="IR12" s="199"/>
      <c r="IS12" s="199"/>
      <c r="IT12" s="199"/>
      <c r="IU12" s="199"/>
      <c r="IV12" s="199"/>
    </row>
    <row r="13" spans="1:256" s="200" customFormat="1" ht="12.75" x14ac:dyDescent="0.2">
      <c r="A13" s="191" t="str">
        <f t="shared" si="0"/>
        <v/>
      </c>
      <c r="B13" s="146" t="str">
        <f>Stoff!B11</f>
        <v>Nikkel</v>
      </c>
      <c r="C13" s="192">
        <f t="shared" si="1"/>
        <v>0</v>
      </c>
      <c r="D13" s="193">
        <f t="shared" si="2"/>
        <v>0</v>
      </c>
      <c r="E13" s="193">
        <f t="shared" si="4"/>
        <v>0</v>
      </c>
      <c r="F13" s="194" t="e">
        <f t="shared" si="3"/>
        <v>#NUM!</v>
      </c>
      <c r="G13" s="195"/>
      <c r="H13" s="195"/>
      <c r="I13" s="195"/>
      <c r="J13" s="195"/>
      <c r="K13" s="195"/>
      <c r="L13" s="195"/>
      <c r="M13" s="195"/>
      <c r="N13" s="195"/>
      <c r="O13" s="195"/>
      <c r="P13" s="195"/>
      <c r="Q13" s="195"/>
      <c r="R13" s="195"/>
      <c r="S13" s="195"/>
      <c r="T13" s="195"/>
      <c r="U13" s="195"/>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6"/>
      <c r="DW13" s="196"/>
      <c r="DX13" s="196"/>
      <c r="DY13" s="196"/>
      <c r="DZ13" s="196"/>
      <c r="EA13" s="196"/>
      <c r="EB13" s="196"/>
      <c r="EC13" s="196"/>
      <c r="ED13" s="197"/>
      <c r="EE13" s="197"/>
      <c r="EF13" s="197"/>
      <c r="EG13" s="197"/>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9"/>
      <c r="IO13" s="199"/>
      <c r="IP13" s="199"/>
      <c r="IQ13" s="199"/>
      <c r="IR13" s="199"/>
      <c r="IS13" s="199"/>
      <c r="IT13" s="199"/>
      <c r="IU13" s="199"/>
      <c r="IV13" s="199"/>
    </row>
    <row r="14" spans="1:256" s="200" customFormat="1" ht="12.75" x14ac:dyDescent="0.2">
      <c r="A14" s="191" t="str">
        <f t="shared" si="0"/>
        <v/>
      </c>
      <c r="B14" s="146" t="str">
        <f>Stoff!B12</f>
        <v>Cyanid fri</v>
      </c>
      <c r="C14" s="192">
        <f t="shared" si="1"/>
        <v>0</v>
      </c>
      <c r="D14" s="193">
        <f t="shared" si="2"/>
        <v>0</v>
      </c>
      <c r="E14" s="193">
        <f t="shared" si="4"/>
        <v>0</v>
      </c>
      <c r="F14" s="194" t="e">
        <f t="shared" si="3"/>
        <v>#NUM!</v>
      </c>
      <c r="G14" s="195"/>
      <c r="H14" s="195"/>
      <c r="I14" s="195"/>
      <c r="J14" s="195"/>
      <c r="K14" s="195"/>
      <c r="L14" s="195"/>
      <c r="M14" s="195"/>
      <c r="N14" s="195"/>
      <c r="O14" s="195"/>
      <c r="P14" s="195"/>
      <c r="Q14" s="195"/>
      <c r="R14" s="195"/>
      <c r="S14" s="195"/>
      <c r="T14" s="195"/>
      <c r="U14" s="195"/>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6"/>
      <c r="CH14" s="196"/>
      <c r="CI14" s="196"/>
      <c r="CJ14" s="196"/>
      <c r="CK14" s="196"/>
      <c r="CL14" s="196"/>
      <c r="CM14" s="196"/>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c r="DR14" s="196"/>
      <c r="DS14" s="196"/>
      <c r="DT14" s="196"/>
      <c r="DU14" s="196"/>
      <c r="DV14" s="196"/>
      <c r="DW14" s="196"/>
      <c r="DX14" s="196"/>
      <c r="DY14" s="196"/>
      <c r="DZ14" s="196"/>
      <c r="EA14" s="196"/>
      <c r="EB14" s="196"/>
      <c r="EC14" s="196"/>
      <c r="ED14" s="197"/>
      <c r="EE14" s="197"/>
      <c r="EF14" s="197"/>
      <c r="EG14" s="197"/>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9"/>
      <c r="IO14" s="199"/>
      <c r="IP14" s="199"/>
      <c r="IQ14" s="199"/>
      <c r="IR14" s="199"/>
      <c r="IS14" s="199"/>
      <c r="IT14" s="199"/>
      <c r="IU14" s="199"/>
      <c r="IV14" s="199"/>
    </row>
    <row r="15" spans="1:256" s="200" customFormat="1" ht="12.75" x14ac:dyDescent="0.2">
      <c r="A15" s="191" t="str">
        <f t="shared" si="0"/>
        <v/>
      </c>
      <c r="B15" s="146" t="str">
        <f>Stoff!B13</f>
        <v>PCB CAS1336-36-3</v>
      </c>
      <c r="C15" s="192">
        <f t="shared" si="1"/>
        <v>0</v>
      </c>
      <c r="D15" s="193">
        <f t="shared" si="2"/>
        <v>0</v>
      </c>
      <c r="E15" s="193">
        <f t="shared" si="4"/>
        <v>0</v>
      </c>
      <c r="F15" s="194" t="e">
        <f t="shared" si="3"/>
        <v>#NUM!</v>
      </c>
      <c r="G15" s="195"/>
      <c r="H15" s="195"/>
      <c r="I15" s="195"/>
      <c r="J15" s="195"/>
      <c r="K15" s="195"/>
      <c r="L15" s="195"/>
      <c r="M15" s="195"/>
      <c r="N15" s="195"/>
      <c r="O15" s="195"/>
      <c r="P15" s="195"/>
      <c r="Q15" s="195"/>
      <c r="R15" s="195"/>
      <c r="S15" s="195"/>
      <c r="T15" s="195"/>
      <c r="U15" s="195"/>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6"/>
      <c r="CH15" s="196"/>
      <c r="CI15" s="196"/>
      <c r="CJ15" s="196"/>
      <c r="CK15" s="196"/>
      <c r="CL15" s="196"/>
      <c r="CM15" s="196"/>
      <c r="CN15" s="196"/>
      <c r="CO15" s="196"/>
      <c r="CP15" s="196"/>
      <c r="CQ15" s="196"/>
      <c r="CR15" s="196"/>
      <c r="CS15" s="196"/>
      <c r="CT15" s="196"/>
      <c r="CU15" s="196"/>
      <c r="CV15" s="196"/>
      <c r="CW15" s="196"/>
      <c r="CX15" s="196"/>
      <c r="CY15" s="196"/>
      <c r="CZ15" s="196"/>
      <c r="DA15" s="196"/>
      <c r="DB15" s="196"/>
      <c r="DC15" s="196"/>
      <c r="DD15" s="196"/>
      <c r="DE15" s="196"/>
      <c r="DF15" s="196"/>
      <c r="DG15" s="196"/>
      <c r="DH15" s="196"/>
      <c r="DI15" s="196"/>
      <c r="DJ15" s="196"/>
      <c r="DK15" s="196"/>
      <c r="DL15" s="196"/>
      <c r="DM15" s="196"/>
      <c r="DN15" s="196"/>
      <c r="DO15" s="196"/>
      <c r="DP15" s="196"/>
      <c r="DQ15" s="196"/>
      <c r="DR15" s="196"/>
      <c r="DS15" s="196"/>
      <c r="DT15" s="196"/>
      <c r="DU15" s="196"/>
      <c r="DV15" s="196"/>
      <c r="DW15" s="196"/>
      <c r="DX15" s="196"/>
      <c r="DY15" s="196"/>
      <c r="DZ15" s="196"/>
      <c r="EA15" s="196"/>
      <c r="EB15" s="196"/>
      <c r="EC15" s="196"/>
      <c r="ED15" s="197"/>
      <c r="EE15" s="197"/>
      <c r="EF15" s="197"/>
      <c r="EG15" s="197"/>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9"/>
      <c r="IO15" s="199"/>
      <c r="IP15" s="199"/>
      <c r="IQ15" s="199"/>
      <c r="IR15" s="199"/>
      <c r="IS15" s="199"/>
      <c r="IT15" s="199"/>
      <c r="IU15" s="199"/>
      <c r="IV15" s="199"/>
    </row>
    <row r="16" spans="1:256" s="200" customFormat="1" ht="12.75" x14ac:dyDescent="0.2">
      <c r="A16" s="191" t="str">
        <f t="shared" si="0"/>
        <v/>
      </c>
      <c r="B16" s="146" t="str">
        <f>Stoff!B14</f>
        <v>Lindan</v>
      </c>
      <c r="C16" s="192">
        <f t="shared" si="1"/>
        <v>0</v>
      </c>
      <c r="D16" s="193">
        <f t="shared" si="2"/>
        <v>0</v>
      </c>
      <c r="E16" s="193">
        <f t="shared" si="4"/>
        <v>0</v>
      </c>
      <c r="F16" s="194" t="e">
        <f t="shared" si="3"/>
        <v>#NUM!</v>
      </c>
      <c r="G16" s="195"/>
      <c r="H16" s="195"/>
      <c r="I16" s="195"/>
      <c r="J16" s="195"/>
      <c r="K16" s="195"/>
      <c r="L16" s="195"/>
      <c r="M16" s="195"/>
      <c r="N16" s="195"/>
      <c r="O16" s="195"/>
      <c r="P16" s="195"/>
      <c r="Q16" s="195"/>
      <c r="R16" s="195"/>
      <c r="S16" s="195"/>
      <c r="T16" s="195"/>
      <c r="U16" s="195"/>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c r="DM16" s="196"/>
      <c r="DN16" s="196"/>
      <c r="DO16" s="196"/>
      <c r="DP16" s="196"/>
      <c r="DQ16" s="196"/>
      <c r="DR16" s="196"/>
      <c r="DS16" s="196"/>
      <c r="DT16" s="196"/>
      <c r="DU16" s="196"/>
      <c r="DV16" s="196"/>
      <c r="DW16" s="196"/>
      <c r="DX16" s="196"/>
      <c r="DY16" s="196"/>
      <c r="DZ16" s="196"/>
      <c r="EA16" s="196"/>
      <c r="EB16" s="196"/>
      <c r="EC16" s="196"/>
      <c r="ED16" s="197"/>
      <c r="EE16" s="197"/>
      <c r="EF16" s="197"/>
      <c r="EG16" s="197"/>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9"/>
      <c r="IO16" s="199"/>
      <c r="IP16" s="199"/>
      <c r="IQ16" s="199"/>
      <c r="IR16" s="199"/>
      <c r="IS16" s="199"/>
      <c r="IT16" s="199"/>
      <c r="IU16" s="199"/>
      <c r="IV16" s="199"/>
    </row>
    <row r="17" spans="1:256" s="200" customFormat="1" ht="12.75" x14ac:dyDescent="0.2">
      <c r="A17" s="191" t="str">
        <f t="shared" si="0"/>
        <v/>
      </c>
      <c r="B17" s="146" t="str">
        <f>Stoff!B15</f>
        <v>DDT</v>
      </c>
      <c r="C17" s="192">
        <f t="shared" si="1"/>
        <v>0</v>
      </c>
      <c r="D17" s="193">
        <f t="shared" si="2"/>
        <v>0</v>
      </c>
      <c r="E17" s="193">
        <f t="shared" si="4"/>
        <v>0</v>
      </c>
      <c r="F17" s="194" t="e">
        <f t="shared" si="3"/>
        <v>#NUM!</v>
      </c>
      <c r="G17" s="195"/>
      <c r="H17" s="195"/>
      <c r="I17" s="195"/>
      <c r="J17" s="195"/>
      <c r="K17" s="195"/>
      <c r="L17" s="195"/>
      <c r="M17" s="195"/>
      <c r="N17" s="195"/>
      <c r="O17" s="195"/>
      <c r="P17" s="195"/>
      <c r="Q17" s="195"/>
      <c r="R17" s="195"/>
      <c r="S17" s="195"/>
      <c r="T17" s="195"/>
      <c r="U17" s="195"/>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7"/>
      <c r="EE17" s="197"/>
      <c r="EF17" s="197"/>
      <c r="EG17" s="197"/>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9"/>
      <c r="IO17" s="199"/>
      <c r="IP17" s="199"/>
      <c r="IQ17" s="199"/>
      <c r="IR17" s="199"/>
      <c r="IS17" s="199"/>
      <c r="IT17" s="199"/>
      <c r="IU17" s="199"/>
      <c r="IV17" s="199"/>
    </row>
    <row r="18" spans="1:256" s="200" customFormat="1" ht="12.75" x14ac:dyDescent="0.2">
      <c r="A18" s="191" t="str">
        <f t="shared" si="0"/>
        <v/>
      </c>
      <c r="B18" s="146" t="str">
        <f>Stoff!B16</f>
        <v>Monoklorbensen</v>
      </c>
      <c r="C18" s="192">
        <f t="shared" si="1"/>
        <v>0</v>
      </c>
      <c r="D18" s="193">
        <f t="shared" si="2"/>
        <v>0</v>
      </c>
      <c r="E18" s="193">
        <f t="shared" si="4"/>
        <v>0</v>
      </c>
      <c r="F18" s="194" t="e">
        <f t="shared" si="3"/>
        <v>#NUM!</v>
      </c>
      <c r="G18" s="195"/>
      <c r="H18" s="195"/>
      <c r="I18" s="195"/>
      <c r="J18" s="195"/>
      <c r="K18" s="195"/>
      <c r="L18" s="195"/>
      <c r="M18" s="195"/>
      <c r="N18" s="195"/>
      <c r="O18" s="195"/>
      <c r="P18" s="195"/>
      <c r="Q18" s="195"/>
      <c r="R18" s="195"/>
      <c r="S18" s="195"/>
      <c r="T18" s="195"/>
      <c r="U18" s="195"/>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7"/>
      <c r="EE18" s="197"/>
      <c r="EF18" s="197"/>
      <c r="EG18" s="197"/>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9"/>
      <c r="IO18" s="199"/>
      <c r="IP18" s="199"/>
      <c r="IQ18" s="199"/>
      <c r="IR18" s="199"/>
      <c r="IS18" s="199"/>
      <c r="IT18" s="199"/>
      <c r="IU18" s="199"/>
      <c r="IV18" s="199"/>
    </row>
    <row r="19" spans="1:256" s="200" customFormat="1" ht="12.75" x14ac:dyDescent="0.2">
      <c r="A19" s="191" t="str">
        <f t="shared" si="0"/>
        <v/>
      </c>
      <c r="B19" s="146" t="str">
        <f>Stoff!B17</f>
        <v>1,2-diklorbensen</v>
      </c>
      <c r="C19" s="192">
        <f t="shared" si="1"/>
        <v>0</v>
      </c>
      <c r="D19" s="193">
        <f t="shared" si="2"/>
        <v>0</v>
      </c>
      <c r="E19" s="193">
        <f t="shared" si="4"/>
        <v>0</v>
      </c>
      <c r="F19" s="194" t="e">
        <f t="shared" si="3"/>
        <v>#NUM!</v>
      </c>
      <c r="G19" s="195"/>
      <c r="H19" s="195"/>
      <c r="I19" s="195"/>
      <c r="J19" s="195"/>
      <c r="K19" s="195"/>
      <c r="L19" s="195"/>
      <c r="M19" s="195"/>
      <c r="N19" s="195"/>
      <c r="O19" s="195"/>
      <c r="P19" s="195"/>
      <c r="Q19" s="195"/>
      <c r="R19" s="195"/>
      <c r="S19" s="195"/>
      <c r="T19" s="195"/>
      <c r="U19" s="195"/>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6"/>
      <c r="CH19" s="196"/>
      <c r="CI19" s="196"/>
      <c r="CJ19" s="196"/>
      <c r="CK19" s="196"/>
      <c r="CL19" s="196"/>
      <c r="CM19" s="196"/>
      <c r="CN19" s="196"/>
      <c r="CO19" s="196"/>
      <c r="CP19" s="196"/>
      <c r="CQ19" s="196"/>
      <c r="CR19" s="196"/>
      <c r="CS19" s="196"/>
      <c r="CT19" s="196"/>
      <c r="CU19" s="196"/>
      <c r="CV19" s="196"/>
      <c r="CW19" s="196"/>
      <c r="CX19" s="196"/>
      <c r="CY19" s="196"/>
      <c r="CZ19" s="196"/>
      <c r="DA19" s="196"/>
      <c r="DB19" s="196"/>
      <c r="DC19" s="196"/>
      <c r="DD19" s="196"/>
      <c r="DE19" s="196"/>
      <c r="DF19" s="196"/>
      <c r="DG19" s="196"/>
      <c r="DH19" s="196"/>
      <c r="DI19" s="196"/>
      <c r="DJ19" s="196"/>
      <c r="DK19" s="196"/>
      <c r="DL19" s="196"/>
      <c r="DM19" s="196"/>
      <c r="DN19" s="196"/>
      <c r="DO19" s="196"/>
      <c r="DP19" s="196"/>
      <c r="DQ19" s="196"/>
      <c r="DR19" s="196"/>
      <c r="DS19" s="196"/>
      <c r="DT19" s="196"/>
      <c r="DU19" s="196"/>
      <c r="DV19" s="196"/>
      <c r="DW19" s="196"/>
      <c r="DX19" s="196"/>
      <c r="DY19" s="196"/>
      <c r="DZ19" s="196"/>
      <c r="EA19" s="196"/>
      <c r="EB19" s="196"/>
      <c r="EC19" s="196"/>
      <c r="ED19" s="197"/>
      <c r="EE19" s="197"/>
      <c r="EF19" s="197"/>
      <c r="EG19" s="197"/>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9"/>
      <c r="IO19" s="199"/>
      <c r="IP19" s="199"/>
      <c r="IQ19" s="199"/>
      <c r="IR19" s="199"/>
      <c r="IS19" s="199"/>
      <c r="IT19" s="199"/>
      <c r="IU19" s="199"/>
      <c r="IV19" s="199"/>
    </row>
    <row r="20" spans="1:256" s="200" customFormat="1" ht="12.75" x14ac:dyDescent="0.2">
      <c r="A20" s="191" t="str">
        <f t="shared" si="0"/>
        <v/>
      </c>
      <c r="B20" s="146" t="str">
        <f>Stoff!B18</f>
        <v>1,4-diklorbensen</v>
      </c>
      <c r="C20" s="192">
        <f t="shared" si="1"/>
        <v>0</v>
      </c>
      <c r="D20" s="193">
        <f t="shared" si="2"/>
        <v>0</v>
      </c>
      <c r="E20" s="193">
        <f t="shared" si="4"/>
        <v>0</v>
      </c>
      <c r="F20" s="194" t="e">
        <f t="shared" si="3"/>
        <v>#NUM!</v>
      </c>
      <c r="G20" s="195"/>
      <c r="H20" s="195"/>
      <c r="I20" s="195"/>
      <c r="J20" s="195"/>
      <c r="K20" s="195"/>
      <c r="L20" s="195"/>
      <c r="M20" s="195"/>
      <c r="N20" s="195"/>
      <c r="O20" s="195"/>
      <c r="P20" s="195"/>
      <c r="Q20" s="195"/>
      <c r="R20" s="195"/>
      <c r="S20" s="195"/>
      <c r="T20" s="195"/>
      <c r="U20" s="195"/>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C20" s="196"/>
      <c r="ED20" s="197"/>
      <c r="EE20" s="197"/>
      <c r="EF20" s="197"/>
      <c r="EG20" s="197"/>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9"/>
      <c r="IO20" s="199"/>
      <c r="IP20" s="199"/>
      <c r="IQ20" s="199"/>
      <c r="IR20" s="199"/>
      <c r="IS20" s="199"/>
      <c r="IT20" s="199"/>
      <c r="IU20" s="199"/>
      <c r="IV20" s="199"/>
    </row>
    <row r="21" spans="1:256" s="200" customFormat="1" ht="12.75" x14ac:dyDescent="0.2">
      <c r="A21" s="191" t="str">
        <f t="shared" si="0"/>
        <v/>
      </c>
      <c r="B21" s="146" t="str">
        <f>Stoff!B19</f>
        <v>1,2,4-triklorbensen</v>
      </c>
      <c r="C21" s="192">
        <f t="shared" si="1"/>
        <v>0</v>
      </c>
      <c r="D21" s="193">
        <f t="shared" si="2"/>
        <v>0</v>
      </c>
      <c r="E21" s="193">
        <f t="shared" si="4"/>
        <v>0</v>
      </c>
      <c r="F21" s="194" t="e">
        <f t="shared" si="3"/>
        <v>#NUM!</v>
      </c>
      <c r="G21" s="195"/>
      <c r="H21" s="195"/>
      <c r="I21" s="195"/>
      <c r="J21" s="195"/>
      <c r="K21" s="195"/>
      <c r="L21" s="195"/>
      <c r="M21" s="195"/>
      <c r="N21" s="195"/>
      <c r="O21" s="195"/>
      <c r="P21" s="195"/>
      <c r="Q21" s="195"/>
      <c r="R21" s="195"/>
      <c r="S21" s="195"/>
      <c r="T21" s="195"/>
      <c r="U21" s="195"/>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7"/>
      <c r="EE21" s="197"/>
      <c r="EF21" s="197"/>
      <c r="EG21" s="197"/>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9"/>
      <c r="IO21" s="199"/>
      <c r="IP21" s="199"/>
      <c r="IQ21" s="199"/>
      <c r="IR21" s="199"/>
      <c r="IS21" s="199"/>
      <c r="IT21" s="199"/>
      <c r="IU21" s="199"/>
      <c r="IV21" s="199"/>
    </row>
    <row r="22" spans="1:256" s="200" customFormat="1" ht="12.75" x14ac:dyDescent="0.2">
      <c r="A22" s="191" t="str">
        <f t="shared" si="0"/>
        <v/>
      </c>
      <c r="B22" s="146" t="str">
        <f>Stoff!B20</f>
        <v>1,2,3-triklorbensen</v>
      </c>
      <c r="C22" s="192">
        <f t="shared" si="1"/>
        <v>0</v>
      </c>
      <c r="D22" s="193">
        <f t="shared" si="2"/>
        <v>0</v>
      </c>
      <c r="E22" s="193">
        <f t="shared" si="4"/>
        <v>0</v>
      </c>
      <c r="F22" s="194" t="e">
        <f t="shared" si="3"/>
        <v>#NUM!</v>
      </c>
      <c r="G22" s="195"/>
      <c r="H22" s="195"/>
      <c r="I22" s="195"/>
      <c r="J22" s="195"/>
      <c r="K22" s="195"/>
      <c r="L22" s="201"/>
      <c r="M22" s="195"/>
      <c r="N22" s="195"/>
      <c r="O22" s="195"/>
      <c r="P22" s="195"/>
      <c r="Q22" s="195"/>
      <c r="R22" s="195"/>
      <c r="S22" s="195"/>
      <c r="T22" s="195"/>
      <c r="U22" s="195"/>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196"/>
      <c r="DP22" s="196"/>
      <c r="DQ22" s="196"/>
      <c r="DR22" s="196"/>
      <c r="DS22" s="196"/>
      <c r="DT22" s="196"/>
      <c r="DU22" s="196"/>
      <c r="DV22" s="196"/>
      <c r="DW22" s="196"/>
      <c r="DX22" s="196"/>
      <c r="DY22" s="196"/>
      <c r="DZ22" s="196"/>
      <c r="EA22" s="196"/>
      <c r="EB22" s="196"/>
      <c r="EC22" s="196"/>
      <c r="ED22" s="197"/>
      <c r="EE22" s="197"/>
      <c r="EF22" s="197"/>
      <c r="EG22" s="197"/>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9"/>
      <c r="IO22" s="199"/>
      <c r="IP22" s="199"/>
      <c r="IQ22" s="199"/>
      <c r="IR22" s="199"/>
      <c r="IS22" s="199"/>
      <c r="IT22" s="199"/>
      <c r="IU22" s="199"/>
      <c r="IV22" s="199"/>
    </row>
    <row r="23" spans="1:256" s="200" customFormat="1" ht="12.75" x14ac:dyDescent="0.2">
      <c r="A23" s="191" t="str">
        <f t="shared" si="0"/>
        <v/>
      </c>
      <c r="B23" s="146" t="str">
        <f>Stoff!B21</f>
        <v>1,3,5-triklorbensen</v>
      </c>
      <c r="C23" s="192">
        <f t="shared" si="1"/>
        <v>0</v>
      </c>
      <c r="D23" s="193">
        <f t="shared" si="2"/>
        <v>0</v>
      </c>
      <c r="E23" s="193">
        <f t="shared" si="4"/>
        <v>0</v>
      </c>
      <c r="F23" s="194" t="e">
        <f t="shared" si="3"/>
        <v>#NUM!</v>
      </c>
      <c r="G23" s="195"/>
      <c r="H23" s="195"/>
      <c r="I23" s="195"/>
      <c r="J23" s="195"/>
      <c r="K23" s="195"/>
      <c r="L23" s="201"/>
      <c r="M23" s="195"/>
      <c r="N23" s="195"/>
      <c r="O23" s="195"/>
      <c r="P23" s="195"/>
      <c r="Q23" s="195"/>
      <c r="R23" s="195"/>
      <c r="S23" s="195"/>
      <c r="T23" s="195"/>
      <c r="U23" s="195"/>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7"/>
      <c r="EE23" s="197"/>
      <c r="EF23" s="197"/>
      <c r="EG23" s="197"/>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c r="IN23" s="199"/>
      <c r="IO23" s="199"/>
      <c r="IP23" s="199"/>
      <c r="IQ23" s="199"/>
      <c r="IR23" s="199"/>
      <c r="IS23" s="199"/>
      <c r="IT23" s="199"/>
      <c r="IU23" s="199"/>
      <c r="IV23" s="199"/>
    </row>
    <row r="24" spans="1:256" s="200" customFormat="1" ht="12.75" x14ac:dyDescent="0.2">
      <c r="A24" s="191" t="str">
        <f t="shared" si="0"/>
        <v/>
      </c>
      <c r="B24" s="146" t="str">
        <f>Stoff!B22</f>
        <v>1,2,4,5-tetraklorbensen</v>
      </c>
      <c r="C24" s="192">
        <f t="shared" si="1"/>
        <v>0</v>
      </c>
      <c r="D24" s="193">
        <f t="shared" si="2"/>
        <v>0</v>
      </c>
      <c r="E24" s="193">
        <f t="shared" si="4"/>
        <v>0</v>
      </c>
      <c r="F24" s="194" t="e">
        <f t="shared" si="3"/>
        <v>#NUM!</v>
      </c>
      <c r="G24" s="195"/>
      <c r="H24" s="195"/>
      <c r="I24" s="195"/>
      <c r="J24" s="195"/>
      <c r="K24" s="195"/>
      <c r="L24" s="201"/>
      <c r="M24" s="195"/>
      <c r="N24" s="195"/>
      <c r="O24" s="195"/>
      <c r="P24" s="195"/>
      <c r="Q24" s="195"/>
      <c r="R24" s="195"/>
      <c r="S24" s="195"/>
      <c r="T24" s="195"/>
      <c r="U24" s="195"/>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6"/>
      <c r="CH24" s="196"/>
      <c r="CI24" s="196"/>
      <c r="CJ24" s="196"/>
      <c r="CK24" s="196"/>
      <c r="CL24" s="196"/>
      <c r="CM24" s="196"/>
      <c r="CN24" s="196"/>
      <c r="CO24" s="196"/>
      <c r="CP24" s="196"/>
      <c r="CQ24" s="196"/>
      <c r="CR24" s="196"/>
      <c r="CS24" s="196"/>
      <c r="CT24" s="196"/>
      <c r="CU24" s="196"/>
      <c r="CV24" s="196"/>
      <c r="CW24" s="196"/>
      <c r="CX24" s="196"/>
      <c r="CY24" s="196"/>
      <c r="CZ24" s="196"/>
      <c r="DA24" s="196"/>
      <c r="DB24" s="196"/>
      <c r="DC24" s="196"/>
      <c r="DD24" s="196"/>
      <c r="DE24" s="196"/>
      <c r="DF24" s="196"/>
      <c r="DG24" s="196"/>
      <c r="DH24" s="196"/>
      <c r="DI24" s="196"/>
      <c r="DJ24" s="196"/>
      <c r="DK24" s="196"/>
      <c r="DL24" s="196"/>
      <c r="DM24" s="196"/>
      <c r="DN24" s="196"/>
      <c r="DO24" s="196"/>
      <c r="DP24" s="196"/>
      <c r="DQ24" s="196"/>
      <c r="DR24" s="196"/>
      <c r="DS24" s="196"/>
      <c r="DT24" s="196"/>
      <c r="DU24" s="196"/>
      <c r="DV24" s="196"/>
      <c r="DW24" s="196"/>
      <c r="DX24" s="196"/>
      <c r="DY24" s="196"/>
      <c r="DZ24" s="196"/>
      <c r="EA24" s="196"/>
      <c r="EB24" s="196"/>
      <c r="EC24" s="196"/>
      <c r="ED24" s="197"/>
      <c r="EE24" s="197"/>
      <c r="EF24" s="197"/>
      <c r="EG24" s="197"/>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9"/>
      <c r="IO24" s="199"/>
      <c r="IP24" s="199"/>
      <c r="IQ24" s="199"/>
      <c r="IR24" s="199"/>
      <c r="IS24" s="199"/>
      <c r="IT24" s="199"/>
      <c r="IU24" s="199"/>
      <c r="IV24" s="199"/>
    </row>
    <row r="25" spans="1:256" s="200" customFormat="1" ht="12.75" x14ac:dyDescent="0.2">
      <c r="A25" s="191" t="str">
        <f t="shared" si="0"/>
        <v/>
      </c>
      <c r="B25" s="146" t="str">
        <f>Stoff!B23</f>
        <v>Pentaklorbensen</v>
      </c>
      <c r="C25" s="192">
        <f t="shared" si="1"/>
        <v>0</v>
      </c>
      <c r="D25" s="193">
        <f t="shared" si="2"/>
        <v>0</v>
      </c>
      <c r="E25" s="193">
        <f t="shared" si="4"/>
        <v>0</v>
      </c>
      <c r="F25" s="194" t="e">
        <f t="shared" si="3"/>
        <v>#NUM!</v>
      </c>
      <c r="G25" s="195"/>
      <c r="H25" s="195"/>
      <c r="I25" s="195"/>
      <c r="J25" s="195"/>
      <c r="K25" s="195"/>
      <c r="L25" s="201"/>
      <c r="M25" s="195"/>
      <c r="N25" s="195"/>
      <c r="O25" s="195"/>
      <c r="P25" s="195"/>
      <c r="Q25" s="195"/>
      <c r="R25" s="195"/>
      <c r="S25" s="195"/>
      <c r="T25" s="195"/>
      <c r="U25" s="195"/>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c r="DS25" s="196"/>
      <c r="DT25" s="196"/>
      <c r="DU25" s="196"/>
      <c r="DV25" s="196"/>
      <c r="DW25" s="196"/>
      <c r="DX25" s="196"/>
      <c r="DY25" s="196"/>
      <c r="DZ25" s="196"/>
      <c r="EA25" s="196"/>
      <c r="EB25" s="196"/>
      <c r="EC25" s="196"/>
      <c r="ED25" s="197"/>
      <c r="EE25" s="197"/>
      <c r="EF25" s="197"/>
      <c r="EG25" s="197"/>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9"/>
      <c r="IO25" s="199"/>
      <c r="IP25" s="199"/>
      <c r="IQ25" s="199"/>
      <c r="IR25" s="199"/>
      <c r="IS25" s="199"/>
      <c r="IT25" s="199"/>
      <c r="IU25" s="199"/>
      <c r="IV25" s="199"/>
    </row>
    <row r="26" spans="1:256" s="200" customFormat="1" ht="12.75" x14ac:dyDescent="0.2">
      <c r="A26" s="191" t="str">
        <f t="shared" si="0"/>
        <v/>
      </c>
      <c r="B26" s="146" t="str">
        <f>Stoff!B24</f>
        <v>Heksaklorbensen</v>
      </c>
      <c r="C26" s="192">
        <f t="shared" si="1"/>
        <v>0</v>
      </c>
      <c r="D26" s="193">
        <f t="shared" si="2"/>
        <v>0</v>
      </c>
      <c r="E26" s="193">
        <f t="shared" si="4"/>
        <v>0</v>
      </c>
      <c r="F26" s="194" t="e">
        <f t="shared" si="3"/>
        <v>#NUM!</v>
      </c>
      <c r="G26" s="195"/>
      <c r="H26" s="195"/>
      <c r="I26" s="195"/>
      <c r="J26" s="195"/>
      <c r="K26" s="195"/>
      <c r="L26" s="201"/>
      <c r="M26" s="195"/>
      <c r="N26" s="195"/>
      <c r="O26" s="195"/>
      <c r="P26" s="195"/>
      <c r="Q26" s="195"/>
      <c r="R26" s="195"/>
      <c r="S26" s="195"/>
      <c r="T26" s="195"/>
      <c r="U26" s="195"/>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6"/>
      <c r="CH26" s="196"/>
      <c r="CI26" s="196"/>
      <c r="CJ26" s="196"/>
      <c r="CK26" s="196"/>
      <c r="CL26" s="196"/>
      <c r="CM26" s="196"/>
      <c r="CN26" s="196"/>
      <c r="CO26" s="196"/>
      <c r="CP26" s="196"/>
      <c r="CQ26" s="196"/>
      <c r="CR26" s="196"/>
      <c r="CS26" s="196"/>
      <c r="CT26" s="196"/>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7"/>
      <c r="EE26" s="197"/>
      <c r="EF26" s="197"/>
      <c r="EG26" s="197"/>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9"/>
      <c r="IO26" s="199"/>
      <c r="IP26" s="199"/>
      <c r="IQ26" s="199"/>
      <c r="IR26" s="199"/>
      <c r="IS26" s="199"/>
      <c r="IT26" s="199"/>
      <c r="IU26" s="199"/>
      <c r="IV26" s="199"/>
    </row>
    <row r="27" spans="1:256" s="200" customFormat="1" ht="12.75" x14ac:dyDescent="0.2">
      <c r="A27" s="191" t="str">
        <f t="shared" si="0"/>
        <v/>
      </c>
      <c r="B27" s="146" t="str">
        <f>Stoff!B25</f>
        <v>Diklormetan</v>
      </c>
      <c r="C27" s="192">
        <f t="shared" si="1"/>
        <v>0</v>
      </c>
      <c r="D27" s="193">
        <f t="shared" si="2"/>
        <v>0</v>
      </c>
      <c r="E27" s="193">
        <f t="shared" si="4"/>
        <v>0</v>
      </c>
      <c r="F27" s="194" t="e">
        <f t="shared" si="3"/>
        <v>#NUM!</v>
      </c>
      <c r="G27" s="195"/>
      <c r="H27" s="195"/>
      <c r="I27" s="195"/>
      <c r="J27" s="195"/>
      <c r="K27" s="195"/>
      <c r="L27" s="201"/>
      <c r="M27" s="195"/>
      <c r="N27" s="195"/>
      <c r="O27" s="195"/>
      <c r="P27" s="195"/>
      <c r="Q27" s="195"/>
      <c r="R27" s="195"/>
      <c r="S27" s="195"/>
      <c r="T27" s="195"/>
      <c r="U27" s="195"/>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6"/>
      <c r="CH27" s="196"/>
      <c r="CI27" s="196"/>
      <c r="CJ27" s="196"/>
      <c r="CK27" s="196"/>
      <c r="CL27" s="196"/>
      <c r="CM27" s="196"/>
      <c r="CN27" s="196"/>
      <c r="CO27" s="196"/>
      <c r="CP27" s="196"/>
      <c r="CQ27" s="196"/>
      <c r="CR27" s="196"/>
      <c r="CS27" s="196"/>
      <c r="CT27" s="196"/>
      <c r="CU27" s="196"/>
      <c r="CV27" s="196"/>
      <c r="CW27" s="196"/>
      <c r="CX27" s="196"/>
      <c r="CY27" s="196"/>
      <c r="CZ27" s="196"/>
      <c r="DA27" s="196"/>
      <c r="DB27" s="196"/>
      <c r="DC27" s="196"/>
      <c r="DD27" s="196"/>
      <c r="DE27" s="196"/>
      <c r="DF27" s="196"/>
      <c r="DG27" s="196"/>
      <c r="DH27" s="196"/>
      <c r="DI27" s="196"/>
      <c r="DJ27" s="196"/>
      <c r="DK27" s="196"/>
      <c r="DL27" s="196"/>
      <c r="DM27" s="196"/>
      <c r="DN27" s="196"/>
      <c r="DO27" s="196"/>
      <c r="DP27" s="196"/>
      <c r="DQ27" s="196"/>
      <c r="DR27" s="196"/>
      <c r="DS27" s="196"/>
      <c r="DT27" s="196"/>
      <c r="DU27" s="196"/>
      <c r="DV27" s="196"/>
      <c r="DW27" s="196"/>
      <c r="DX27" s="196"/>
      <c r="DY27" s="196"/>
      <c r="DZ27" s="196"/>
      <c r="EA27" s="196"/>
      <c r="EB27" s="196"/>
      <c r="EC27" s="196"/>
      <c r="ED27" s="197"/>
      <c r="EE27" s="197"/>
      <c r="EF27" s="197"/>
      <c r="EG27" s="197"/>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9"/>
      <c r="IO27" s="199"/>
      <c r="IP27" s="199"/>
      <c r="IQ27" s="199"/>
      <c r="IR27" s="199"/>
      <c r="IS27" s="199"/>
      <c r="IT27" s="199"/>
      <c r="IU27" s="199"/>
      <c r="IV27" s="199"/>
    </row>
    <row r="28" spans="1:256" s="200" customFormat="1" ht="12.75" x14ac:dyDescent="0.2">
      <c r="A28" s="191" t="str">
        <f t="shared" si="0"/>
        <v/>
      </c>
      <c r="B28" s="146" t="str">
        <f>Stoff!B26</f>
        <v>Triklormetan</v>
      </c>
      <c r="C28" s="192">
        <f t="shared" si="1"/>
        <v>0</v>
      </c>
      <c r="D28" s="193">
        <f t="shared" si="2"/>
        <v>0</v>
      </c>
      <c r="E28" s="193">
        <f t="shared" si="4"/>
        <v>0</v>
      </c>
      <c r="F28" s="194" t="e">
        <f t="shared" si="3"/>
        <v>#NUM!</v>
      </c>
      <c r="G28" s="195"/>
      <c r="H28" s="195"/>
      <c r="I28" s="195"/>
      <c r="J28" s="195"/>
      <c r="K28" s="195"/>
      <c r="L28" s="201"/>
      <c r="M28" s="195"/>
      <c r="N28" s="195"/>
      <c r="O28" s="195"/>
      <c r="P28" s="195"/>
      <c r="Q28" s="195"/>
      <c r="R28" s="195"/>
      <c r="S28" s="195"/>
      <c r="T28" s="195"/>
      <c r="U28" s="195"/>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7"/>
      <c r="EE28" s="197"/>
      <c r="EF28" s="197"/>
      <c r="EG28" s="197"/>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9"/>
      <c r="IO28" s="199"/>
      <c r="IP28" s="199"/>
      <c r="IQ28" s="199"/>
      <c r="IR28" s="199"/>
      <c r="IS28" s="199"/>
      <c r="IT28" s="199"/>
      <c r="IU28" s="199"/>
      <c r="IV28" s="199"/>
    </row>
    <row r="29" spans="1:256" s="200" customFormat="1" ht="12.75" x14ac:dyDescent="0.2">
      <c r="A29" s="191" t="str">
        <f t="shared" si="0"/>
        <v/>
      </c>
      <c r="B29" s="146" t="str">
        <f>Stoff!B27</f>
        <v>Trikloreten</v>
      </c>
      <c r="C29" s="192">
        <f t="shared" si="1"/>
        <v>0</v>
      </c>
      <c r="D29" s="193">
        <f t="shared" si="2"/>
        <v>0</v>
      </c>
      <c r="E29" s="193">
        <f t="shared" si="4"/>
        <v>0</v>
      </c>
      <c r="F29" s="194" t="e">
        <f t="shared" si="3"/>
        <v>#NUM!</v>
      </c>
      <c r="G29" s="195"/>
      <c r="H29" s="195"/>
      <c r="I29" s="195"/>
      <c r="J29" s="195"/>
      <c r="K29" s="195"/>
      <c r="L29" s="195"/>
      <c r="M29" s="195"/>
      <c r="N29" s="195"/>
      <c r="O29" s="195"/>
      <c r="P29" s="195"/>
      <c r="Q29" s="195"/>
      <c r="R29" s="195"/>
      <c r="S29" s="195"/>
      <c r="T29" s="195"/>
      <c r="U29" s="195"/>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7"/>
      <c r="EE29" s="197"/>
      <c r="EF29" s="197"/>
      <c r="EG29" s="197"/>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9"/>
      <c r="IO29" s="199"/>
      <c r="IP29" s="199"/>
      <c r="IQ29" s="199"/>
      <c r="IR29" s="199"/>
      <c r="IS29" s="199"/>
      <c r="IT29" s="199"/>
      <c r="IU29" s="199"/>
      <c r="IV29" s="199"/>
    </row>
    <row r="30" spans="1:256" s="200" customFormat="1" ht="12.75" x14ac:dyDescent="0.2">
      <c r="A30" s="191" t="str">
        <f t="shared" si="0"/>
        <v/>
      </c>
      <c r="B30" s="146" t="str">
        <f>Stoff!B28</f>
        <v>Tetraklormetan</v>
      </c>
      <c r="C30" s="192">
        <f t="shared" si="1"/>
        <v>0</v>
      </c>
      <c r="D30" s="193">
        <f t="shared" si="2"/>
        <v>0</v>
      </c>
      <c r="E30" s="193">
        <f t="shared" si="4"/>
        <v>0</v>
      </c>
      <c r="F30" s="194" t="e">
        <f t="shared" si="3"/>
        <v>#NUM!</v>
      </c>
      <c r="G30" s="195"/>
      <c r="H30" s="195"/>
      <c r="I30" s="195"/>
      <c r="J30" s="195"/>
      <c r="K30" s="195"/>
      <c r="L30" s="202"/>
      <c r="M30" s="202"/>
      <c r="N30" s="202"/>
      <c r="O30" s="202"/>
      <c r="P30" s="195"/>
      <c r="Q30" s="195"/>
      <c r="R30" s="195"/>
      <c r="S30" s="195"/>
      <c r="T30" s="195"/>
      <c r="U30" s="195"/>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7"/>
      <c r="EE30" s="197"/>
      <c r="EF30" s="197"/>
      <c r="EG30" s="197"/>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9"/>
      <c r="IO30" s="199"/>
      <c r="IP30" s="199"/>
      <c r="IQ30" s="199"/>
      <c r="IR30" s="199"/>
      <c r="IS30" s="199"/>
      <c r="IT30" s="199"/>
      <c r="IU30" s="199"/>
      <c r="IV30" s="199"/>
    </row>
    <row r="31" spans="1:256" s="200" customFormat="1" ht="12.75" x14ac:dyDescent="0.2">
      <c r="A31" s="191" t="str">
        <f t="shared" si="0"/>
        <v/>
      </c>
      <c r="B31" s="146" t="str">
        <f>Stoff!B29</f>
        <v>Tetrakloreten</v>
      </c>
      <c r="C31" s="192">
        <f t="shared" si="1"/>
        <v>0</v>
      </c>
      <c r="D31" s="193">
        <f t="shared" si="2"/>
        <v>0</v>
      </c>
      <c r="E31" s="193">
        <f t="shared" si="4"/>
        <v>0</v>
      </c>
      <c r="F31" s="194" t="e">
        <f t="shared" si="3"/>
        <v>#NUM!</v>
      </c>
      <c r="G31" s="195"/>
      <c r="H31" s="195"/>
      <c r="I31" s="195"/>
      <c r="J31" s="195"/>
      <c r="K31" s="195"/>
      <c r="L31" s="195"/>
      <c r="M31" s="195"/>
      <c r="N31" s="195"/>
      <c r="O31" s="195"/>
      <c r="P31" s="195"/>
      <c r="Q31" s="195"/>
      <c r="R31" s="195"/>
      <c r="S31" s="195"/>
      <c r="T31" s="195"/>
      <c r="U31" s="195"/>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7"/>
      <c r="EE31" s="197"/>
      <c r="EF31" s="197"/>
      <c r="EG31" s="197"/>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9"/>
      <c r="IO31" s="199"/>
      <c r="IP31" s="199"/>
      <c r="IQ31" s="199"/>
      <c r="IR31" s="199"/>
      <c r="IS31" s="199"/>
      <c r="IT31" s="199"/>
      <c r="IU31" s="199"/>
      <c r="IV31" s="199"/>
    </row>
    <row r="32" spans="1:256" s="200" customFormat="1" ht="12.75" x14ac:dyDescent="0.2">
      <c r="A32" s="191" t="str">
        <f t="shared" si="0"/>
        <v/>
      </c>
      <c r="B32" s="146" t="str">
        <f>Stoff!B30</f>
        <v>1,2-dikloretan</v>
      </c>
      <c r="C32" s="192">
        <f t="shared" si="1"/>
        <v>0</v>
      </c>
      <c r="D32" s="193">
        <f t="shared" si="2"/>
        <v>0</v>
      </c>
      <c r="E32" s="193">
        <f t="shared" si="4"/>
        <v>0</v>
      </c>
      <c r="F32" s="194" t="e">
        <f t="shared" si="3"/>
        <v>#NUM!</v>
      </c>
      <c r="G32" s="195"/>
      <c r="H32" s="195"/>
      <c r="I32" s="195"/>
      <c r="J32" s="195"/>
      <c r="K32" s="195"/>
      <c r="L32" s="195"/>
      <c r="M32" s="195"/>
      <c r="N32" s="195"/>
      <c r="O32" s="195"/>
      <c r="P32" s="195"/>
      <c r="Q32" s="195"/>
      <c r="R32" s="195"/>
      <c r="S32" s="195"/>
      <c r="T32" s="195"/>
      <c r="U32" s="195"/>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7"/>
      <c r="EE32" s="197"/>
      <c r="EF32" s="197"/>
      <c r="EG32" s="197"/>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9"/>
      <c r="IO32" s="199"/>
      <c r="IP32" s="199"/>
      <c r="IQ32" s="199"/>
      <c r="IR32" s="199"/>
      <c r="IS32" s="199"/>
      <c r="IT32" s="199"/>
      <c r="IU32" s="199"/>
      <c r="IV32" s="199"/>
    </row>
    <row r="33" spans="1:256" s="200" customFormat="1" ht="12.75" x14ac:dyDescent="0.2">
      <c r="A33" s="191" t="str">
        <f t="shared" si="0"/>
        <v/>
      </c>
      <c r="B33" s="146" t="str">
        <f>Stoff!B31</f>
        <v>1,2-dibrometan</v>
      </c>
      <c r="C33" s="192">
        <f t="shared" si="1"/>
        <v>0</v>
      </c>
      <c r="D33" s="193">
        <f t="shared" si="2"/>
        <v>0</v>
      </c>
      <c r="E33" s="193">
        <f t="shared" si="4"/>
        <v>0</v>
      </c>
      <c r="F33" s="194" t="e">
        <f t="shared" si="3"/>
        <v>#NUM!</v>
      </c>
      <c r="G33" s="195"/>
      <c r="H33" s="195"/>
      <c r="I33" s="195"/>
      <c r="J33" s="195"/>
      <c r="K33" s="195"/>
      <c r="L33" s="195"/>
      <c r="M33" s="195"/>
      <c r="N33" s="195"/>
      <c r="O33" s="195"/>
      <c r="P33" s="195"/>
      <c r="Q33" s="195"/>
      <c r="R33" s="195"/>
      <c r="S33" s="195"/>
      <c r="T33" s="195"/>
      <c r="U33" s="195"/>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7"/>
      <c r="EE33" s="197"/>
      <c r="EF33" s="197"/>
      <c r="EG33" s="197"/>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9"/>
      <c r="IO33" s="199"/>
      <c r="IP33" s="199"/>
      <c r="IQ33" s="199"/>
      <c r="IR33" s="199"/>
      <c r="IS33" s="199"/>
      <c r="IT33" s="199"/>
      <c r="IU33" s="199"/>
      <c r="IV33" s="199"/>
    </row>
    <row r="34" spans="1:256" s="200" customFormat="1" ht="12.75" x14ac:dyDescent="0.2">
      <c r="A34" s="191" t="str">
        <f t="shared" si="0"/>
        <v/>
      </c>
      <c r="B34" s="146" t="str">
        <f>Stoff!B32</f>
        <v>1,1,1-trikloretan</v>
      </c>
      <c r="C34" s="192">
        <f t="shared" si="1"/>
        <v>0</v>
      </c>
      <c r="D34" s="193">
        <f t="shared" si="2"/>
        <v>0</v>
      </c>
      <c r="E34" s="193">
        <f t="shared" si="4"/>
        <v>0</v>
      </c>
      <c r="F34" s="194" t="e">
        <f t="shared" si="3"/>
        <v>#NUM!</v>
      </c>
      <c r="G34" s="195"/>
      <c r="H34" s="195"/>
      <c r="I34" s="195"/>
      <c r="J34" s="195"/>
      <c r="K34" s="195"/>
      <c r="L34" s="195"/>
      <c r="M34" s="195"/>
      <c r="N34" s="195"/>
      <c r="O34" s="195"/>
      <c r="P34" s="195"/>
      <c r="Q34" s="195"/>
      <c r="R34" s="195"/>
      <c r="S34" s="195"/>
      <c r="T34" s="195"/>
      <c r="U34" s="195"/>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7"/>
      <c r="EE34" s="197"/>
      <c r="EF34" s="197"/>
      <c r="EG34" s="197"/>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9"/>
      <c r="IO34" s="199"/>
      <c r="IP34" s="199"/>
      <c r="IQ34" s="199"/>
      <c r="IR34" s="199"/>
      <c r="IS34" s="199"/>
      <c r="IT34" s="199"/>
      <c r="IU34" s="199"/>
      <c r="IV34" s="199"/>
    </row>
    <row r="35" spans="1:256" s="200" customFormat="1" ht="12.75" x14ac:dyDescent="0.2">
      <c r="A35" s="191" t="str">
        <f t="shared" si="0"/>
        <v/>
      </c>
      <c r="B35" s="146" t="str">
        <f>Stoff!B33</f>
        <v>1,1,2-trikloretan</v>
      </c>
      <c r="C35" s="192">
        <f t="shared" si="1"/>
        <v>0</v>
      </c>
      <c r="D35" s="193">
        <f t="shared" si="2"/>
        <v>0</v>
      </c>
      <c r="E35" s="193">
        <f t="shared" si="4"/>
        <v>0</v>
      </c>
      <c r="F35" s="194" t="e">
        <f t="shared" si="3"/>
        <v>#NUM!</v>
      </c>
      <c r="G35" s="195"/>
      <c r="H35" s="195"/>
      <c r="I35" s="195"/>
      <c r="J35" s="195"/>
      <c r="K35" s="195"/>
      <c r="L35" s="195"/>
      <c r="M35" s="195"/>
      <c r="N35" s="195"/>
      <c r="O35" s="195"/>
      <c r="P35" s="195"/>
      <c r="Q35" s="195"/>
      <c r="R35" s="195"/>
      <c r="S35" s="195"/>
      <c r="T35" s="195"/>
      <c r="U35" s="195"/>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6"/>
      <c r="CH35" s="196"/>
      <c r="CI35" s="196"/>
      <c r="CJ35" s="196"/>
      <c r="CK35" s="196"/>
      <c r="CL35" s="196"/>
      <c r="CM35" s="196"/>
      <c r="CN35" s="196"/>
      <c r="CO35" s="196"/>
      <c r="CP35" s="196"/>
      <c r="CQ35" s="196"/>
      <c r="CR35" s="196"/>
      <c r="CS35" s="196"/>
      <c r="CT35" s="196"/>
      <c r="CU35" s="196"/>
      <c r="CV35" s="196"/>
      <c r="CW35" s="196"/>
      <c r="CX35" s="196"/>
      <c r="CY35" s="196"/>
      <c r="CZ35" s="196"/>
      <c r="DA35" s="196"/>
      <c r="DB35" s="196"/>
      <c r="DC35" s="196"/>
      <c r="DD35" s="196"/>
      <c r="DE35" s="196"/>
      <c r="DF35" s="196"/>
      <c r="DG35" s="196"/>
      <c r="DH35" s="196"/>
      <c r="DI35" s="196"/>
      <c r="DJ35" s="196"/>
      <c r="DK35" s="196"/>
      <c r="DL35" s="196"/>
      <c r="DM35" s="196"/>
      <c r="DN35" s="196"/>
      <c r="DO35" s="196"/>
      <c r="DP35" s="196"/>
      <c r="DQ35" s="196"/>
      <c r="DR35" s="196"/>
      <c r="DS35" s="196"/>
      <c r="DT35" s="196"/>
      <c r="DU35" s="196"/>
      <c r="DV35" s="196"/>
      <c r="DW35" s="196"/>
      <c r="DX35" s="196"/>
      <c r="DY35" s="196"/>
      <c r="DZ35" s="196"/>
      <c r="EA35" s="196"/>
      <c r="EB35" s="196"/>
      <c r="EC35" s="196"/>
      <c r="ED35" s="197"/>
      <c r="EE35" s="197"/>
      <c r="EF35" s="197"/>
      <c r="EG35" s="197"/>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9"/>
      <c r="IO35" s="199"/>
      <c r="IP35" s="199"/>
      <c r="IQ35" s="199"/>
      <c r="IR35" s="199"/>
      <c r="IS35" s="199"/>
      <c r="IT35" s="199"/>
      <c r="IU35" s="199"/>
      <c r="IV35" s="199"/>
    </row>
    <row r="36" spans="1:256" s="200" customFormat="1" ht="12.75" x14ac:dyDescent="0.2">
      <c r="A36" s="191" t="str">
        <f t="shared" si="0"/>
        <v/>
      </c>
      <c r="B36" s="146" t="str">
        <f>Stoff!B34</f>
        <v>Fenol</v>
      </c>
      <c r="C36" s="192">
        <f t="shared" si="1"/>
        <v>0</v>
      </c>
      <c r="D36" s="193">
        <f t="shared" si="2"/>
        <v>0</v>
      </c>
      <c r="E36" s="193">
        <f t="shared" si="4"/>
        <v>0</v>
      </c>
      <c r="F36" s="194" t="e">
        <f t="shared" si="3"/>
        <v>#NUM!</v>
      </c>
      <c r="G36" s="195"/>
      <c r="H36" s="195"/>
      <c r="I36" s="195"/>
      <c r="J36" s="195"/>
      <c r="K36" s="195"/>
      <c r="L36" s="195"/>
      <c r="M36" s="195"/>
      <c r="N36" s="195"/>
      <c r="O36" s="195"/>
      <c r="P36" s="195"/>
      <c r="Q36" s="195"/>
      <c r="R36" s="195"/>
      <c r="S36" s="195"/>
      <c r="T36" s="195"/>
      <c r="U36" s="195"/>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196"/>
      <c r="DQ36" s="196"/>
      <c r="DR36" s="196"/>
      <c r="DS36" s="196"/>
      <c r="DT36" s="196"/>
      <c r="DU36" s="196"/>
      <c r="DV36" s="196"/>
      <c r="DW36" s="196"/>
      <c r="DX36" s="196"/>
      <c r="DY36" s="196"/>
      <c r="DZ36" s="196"/>
      <c r="EA36" s="196"/>
      <c r="EB36" s="196"/>
      <c r="EC36" s="196"/>
      <c r="ED36" s="197"/>
      <c r="EE36" s="197"/>
      <c r="EF36" s="197"/>
      <c r="EG36" s="197"/>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9"/>
      <c r="IO36" s="199"/>
      <c r="IP36" s="199"/>
      <c r="IQ36" s="199"/>
      <c r="IR36" s="199"/>
      <c r="IS36" s="199"/>
      <c r="IT36" s="199"/>
      <c r="IU36" s="199"/>
      <c r="IV36" s="199"/>
    </row>
    <row r="37" spans="1:256" s="200" customFormat="1" ht="12.75" x14ac:dyDescent="0.2">
      <c r="A37" s="191" t="str">
        <f t="shared" si="0"/>
        <v/>
      </c>
      <c r="B37" s="146" t="str">
        <f>Stoff!B35</f>
        <v>Sum mono,di,tri,tetra</v>
      </c>
      <c r="C37" s="192">
        <f t="shared" si="1"/>
        <v>0</v>
      </c>
      <c r="D37" s="193">
        <f t="shared" si="2"/>
        <v>0</v>
      </c>
      <c r="E37" s="193">
        <f t="shared" si="4"/>
        <v>0</v>
      </c>
      <c r="F37" s="194" t="e">
        <f t="shared" si="3"/>
        <v>#NUM!</v>
      </c>
      <c r="G37" s="195"/>
      <c r="H37" s="195"/>
      <c r="I37" s="195"/>
      <c r="J37" s="195"/>
      <c r="K37" s="195"/>
      <c r="L37" s="195"/>
      <c r="M37" s="195"/>
      <c r="N37" s="195"/>
      <c r="O37" s="195"/>
      <c r="P37" s="195"/>
      <c r="Q37" s="195"/>
      <c r="R37" s="195"/>
      <c r="S37" s="195"/>
      <c r="T37" s="195"/>
      <c r="U37" s="195"/>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9"/>
      <c r="IO37" s="199"/>
      <c r="IP37" s="199"/>
      <c r="IQ37" s="199"/>
      <c r="IR37" s="199"/>
      <c r="IS37" s="199"/>
      <c r="IT37" s="199"/>
      <c r="IU37" s="199"/>
      <c r="IV37" s="199"/>
    </row>
    <row r="38" spans="1:256" s="200" customFormat="1" ht="12.75" x14ac:dyDescent="0.2">
      <c r="A38" s="191" t="str">
        <f t="shared" si="0"/>
        <v/>
      </c>
      <c r="B38" s="146" t="str">
        <f>Stoff!B36</f>
        <v>Pentaklorfenol</v>
      </c>
      <c r="C38" s="192">
        <f t="shared" si="1"/>
        <v>0</v>
      </c>
      <c r="D38" s="193">
        <f t="shared" si="2"/>
        <v>0</v>
      </c>
      <c r="E38" s="193">
        <f t="shared" si="4"/>
        <v>0</v>
      </c>
      <c r="F38" s="194" t="e">
        <f t="shared" si="3"/>
        <v>#NUM!</v>
      </c>
      <c r="G38" s="195"/>
      <c r="H38" s="195"/>
      <c r="I38" s="195"/>
      <c r="J38" s="195"/>
      <c r="K38" s="195"/>
      <c r="L38" s="195"/>
      <c r="M38" s="195"/>
      <c r="N38" s="195"/>
      <c r="O38" s="195"/>
      <c r="P38" s="195"/>
      <c r="Q38" s="195"/>
      <c r="R38" s="195"/>
      <c r="S38" s="195"/>
      <c r="T38" s="195"/>
      <c r="U38" s="195"/>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8"/>
      <c r="EI38" s="198"/>
      <c r="EJ38" s="198"/>
      <c r="EK38" s="198"/>
      <c r="EL38" s="198"/>
      <c r="EM38" s="198"/>
      <c r="EN38" s="198"/>
      <c r="EO38" s="198"/>
      <c r="EP38" s="198"/>
      <c r="EQ38" s="198"/>
      <c r="ER38" s="198"/>
      <c r="ES38" s="198"/>
      <c r="ET38" s="198"/>
      <c r="EU38" s="198"/>
      <c r="EV38" s="198"/>
      <c r="EW38" s="198"/>
      <c r="EX38" s="198"/>
      <c r="EY38" s="198"/>
      <c r="EZ38" s="198"/>
      <c r="FA38" s="198"/>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c r="IC38" s="199"/>
      <c r="ID38" s="199"/>
      <c r="IE38" s="199"/>
      <c r="IF38" s="199"/>
      <c r="IG38" s="199"/>
      <c r="IH38" s="199"/>
      <c r="II38" s="199"/>
      <c r="IJ38" s="199"/>
      <c r="IK38" s="199"/>
      <c r="IL38" s="199"/>
      <c r="IM38" s="199"/>
      <c r="IN38" s="199"/>
      <c r="IO38" s="199"/>
      <c r="IP38" s="199"/>
      <c r="IQ38" s="199"/>
      <c r="IR38" s="199"/>
      <c r="IS38" s="199"/>
      <c r="IT38" s="199"/>
      <c r="IU38" s="199"/>
      <c r="IV38" s="199"/>
    </row>
    <row r="39" spans="1:256" s="200" customFormat="1" ht="12.75" x14ac:dyDescent="0.2">
      <c r="A39" s="191" t="str">
        <f t="shared" si="0"/>
        <v/>
      </c>
      <c r="B39" s="146" t="str">
        <f>Stoff!B37</f>
        <v>PAH totalt</v>
      </c>
      <c r="C39" s="192">
        <f t="shared" si="1"/>
        <v>0</v>
      </c>
      <c r="D39" s="193">
        <f t="shared" si="2"/>
        <v>0</v>
      </c>
      <c r="E39" s="193">
        <f t="shared" si="4"/>
        <v>0</v>
      </c>
      <c r="F39" s="194" t="e">
        <f t="shared" si="3"/>
        <v>#NUM!</v>
      </c>
      <c r="G39" s="195"/>
      <c r="H39" s="195"/>
      <c r="I39" s="195"/>
      <c r="J39" s="195"/>
      <c r="K39" s="195"/>
      <c r="L39" s="195"/>
      <c r="M39" s="195"/>
      <c r="N39" s="195"/>
      <c r="O39" s="195"/>
      <c r="P39" s="195"/>
      <c r="Q39" s="195"/>
      <c r="R39" s="195"/>
      <c r="S39" s="195"/>
      <c r="T39" s="195"/>
      <c r="U39" s="195"/>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8"/>
      <c r="EI39" s="198"/>
      <c r="EJ39" s="198"/>
      <c r="EK39" s="198"/>
      <c r="EL39" s="198"/>
      <c r="EM39" s="198"/>
      <c r="EN39" s="198"/>
      <c r="EO39" s="198"/>
      <c r="EP39" s="198"/>
      <c r="EQ39" s="198"/>
      <c r="ER39" s="198"/>
      <c r="ES39" s="198"/>
      <c r="ET39" s="198"/>
      <c r="EU39" s="198"/>
      <c r="EV39" s="198"/>
      <c r="EW39" s="198"/>
      <c r="EX39" s="198"/>
      <c r="EY39" s="198"/>
      <c r="EZ39" s="198"/>
      <c r="FA39" s="198"/>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c r="HU39" s="199"/>
      <c r="HV39" s="199"/>
      <c r="HW39" s="199"/>
      <c r="HX39" s="199"/>
      <c r="HY39" s="199"/>
      <c r="HZ39" s="199"/>
      <c r="IA39" s="199"/>
      <c r="IB39" s="199"/>
      <c r="IC39" s="199"/>
      <c r="ID39" s="199"/>
      <c r="IE39" s="199"/>
      <c r="IF39" s="199"/>
      <c r="IG39" s="199"/>
      <c r="IH39" s="199"/>
      <c r="II39" s="199"/>
      <c r="IJ39" s="199"/>
      <c r="IK39" s="199"/>
      <c r="IL39" s="199"/>
      <c r="IM39" s="199"/>
      <c r="IN39" s="199"/>
      <c r="IO39" s="199"/>
      <c r="IP39" s="199"/>
      <c r="IQ39" s="199"/>
      <c r="IR39" s="199"/>
      <c r="IS39" s="199"/>
      <c r="IT39" s="199"/>
      <c r="IU39" s="199"/>
      <c r="IV39" s="199"/>
    </row>
    <row r="40" spans="1:256" s="200" customFormat="1" ht="12.75" x14ac:dyDescent="0.2">
      <c r="A40" s="191" t="str">
        <f t="shared" si="0"/>
        <v/>
      </c>
      <c r="B40" s="146" t="str">
        <f>Stoff!B38</f>
        <v>Naftalen</v>
      </c>
      <c r="C40" s="192">
        <f t="shared" si="1"/>
        <v>0</v>
      </c>
      <c r="D40" s="193">
        <f t="shared" si="2"/>
        <v>0</v>
      </c>
      <c r="E40" s="193">
        <f t="shared" si="4"/>
        <v>0</v>
      </c>
      <c r="F40" s="194" t="e">
        <f t="shared" si="3"/>
        <v>#NUM!</v>
      </c>
      <c r="G40" s="195"/>
      <c r="H40" s="195"/>
      <c r="I40" s="195"/>
      <c r="J40" s="195"/>
      <c r="K40" s="195"/>
      <c r="L40" s="195"/>
      <c r="M40" s="195"/>
      <c r="N40" s="195"/>
      <c r="O40" s="195"/>
      <c r="P40" s="195"/>
      <c r="Q40" s="195"/>
      <c r="R40" s="195"/>
      <c r="S40" s="195"/>
      <c r="T40" s="195"/>
      <c r="U40" s="195"/>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8"/>
      <c r="EI40" s="198"/>
      <c r="EJ40" s="198"/>
      <c r="EK40" s="198"/>
      <c r="EL40" s="198"/>
      <c r="EM40" s="198"/>
      <c r="EN40" s="198"/>
      <c r="EO40" s="198"/>
      <c r="EP40" s="198"/>
      <c r="EQ40" s="198"/>
      <c r="ER40" s="198"/>
      <c r="ES40" s="198"/>
      <c r="ET40" s="198"/>
      <c r="EU40" s="198"/>
      <c r="EV40" s="198"/>
      <c r="EW40" s="198"/>
      <c r="EX40" s="198"/>
      <c r="EY40" s="198"/>
      <c r="EZ40" s="198"/>
      <c r="FA40" s="198"/>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c r="IK40" s="199"/>
      <c r="IL40" s="199"/>
      <c r="IM40" s="199"/>
      <c r="IN40" s="199"/>
      <c r="IO40" s="199"/>
      <c r="IP40" s="199"/>
      <c r="IQ40" s="199"/>
      <c r="IR40" s="199"/>
      <c r="IS40" s="199"/>
      <c r="IT40" s="199"/>
      <c r="IU40" s="199"/>
      <c r="IV40" s="199"/>
    </row>
    <row r="41" spans="1:256" s="200" customFormat="1" ht="12.75" x14ac:dyDescent="0.2">
      <c r="A41" s="191" t="str">
        <f t="shared" si="0"/>
        <v/>
      </c>
      <c r="B41" s="146" t="str">
        <f>Stoff!B39</f>
        <v>Acenaftalen</v>
      </c>
      <c r="C41" s="192">
        <f t="shared" si="1"/>
        <v>0</v>
      </c>
      <c r="D41" s="193">
        <f t="shared" si="2"/>
        <v>0</v>
      </c>
      <c r="E41" s="193">
        <f t="shared" si="4"/>
        <v>0</v>
      </c>
      <c r="F41" s="194" t="e">
        <f t="shared" si="3"/>
        <v>#NUM!</v>
      </c>
      <c r="G41" s="195"/>
      <c r="H41" s="195"/>
      <c r="I41" s="195"/>
      <c r="J41" s="195"/>
      <c r="K41" s="195"/>
      <c r="L41" s="195"/>
      <c r="M41" s="195"/>
      <c r="N41" s="195"/>
      <c r="O41" s="195"/>
      <c r="P41" s="195"/>
      <c r="Q41" s="195"/>
      <c r="R41" s="195"/>
      <c r="S41" s="195"/>
      <c r="T41" s="195"/>
      <c r="U41" s="195"/>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8"/>
      <c r="EI41" s="198"/>
      <c r="EJ41" s="198"/>
      <c r="EK41" s="198"/>
      <c r="EL41" s="198"/>
      <c r="EM41" s="198"/>
      <c r="EN41" s="198"/>
      <c r="EO41" s="198"/>
      <c r="EP41" s="198"/>
      <c r="EQ41" s="198"/>
      <c r="ER41" s="198"/>
      <c r="ES41" s="198"/>
      <c r="ET41" s="198"/>
      <c r="EU41" s="198"/>
      <c r="EV41" s="198"/>
      <c r="EW41" s="198"/>
      <c r="EX41" s="198"/>
      <c r="EY41" s="198"/>
      <c r="EZ41" s="198"/>
      <c r="FA41" s="198"/>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c r="IK41" s="199"/>
      <c r="IL41" s="199"/>
      <c r="IM41" s="199"/>
      <c r="IN41" s="199"/>
      <c r="IO41" s="199"/>
      <c r="IP41" s="199"/>
      <c r="IQ41" s="199"/>
      <c r="IR41" s="199"/>
      <c r="IS41" s="199"/>
      <c r="IT41" s="199"/>
      <c r="IU41" s="199"/>
      <c r="IV41" s="199"/>
    </row>
    <row r="42" spans="1:256" s="200" customFormat="1" ht="12.75" x14ac:dyDescent="0.2">
      <c r="A42" s="191" t="str">
        <f t="shared" si="0"/>
        <v/>
      </c>
      <c r="B42" s="146" t="str">
        <f>Stoff!B40</f>
        <v>Acenaften</v>
      </c>
      <c r="C42" s="192">
        <f t="shared" si="1"/>
        <v>0</v>
      </c>
      <c r="D42" s="193">
        <f t="shared" si="2"/>
        <v>0</v>
      </c>
      <c r="E42" s="193">
        <f t="shared" si="4"/>
        <v>0</v>
      </c>
      <c r="F42" s="194" t="e">
        <f t="shared" si="3"/>
        <v>#NUM!</v>
      </c>
      <c r="G42" s="195"/>
      <c r="H42" s="195"/>
      <c r="I42" s="195"/>
      <c r="J42" s="195"/>
      <c r="K42" s="195"/>
      <c r="L42" s="195"/>
      <c r="M42" s="195"/>
      <c r="N42" s="195"/>
      <c r="O42" s="195"/>
      <c r="P42" s="195"/>
      <c r="Q42" s="195"/>
      <c r="R42" s="195"/>
      <c r="S42" s="195"/>
      <c r="T42" s="195"/>
      <c r="U42" s="195"/>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8"/>
      <c r="EI42" s="198"/>
      <c r="EJ42" s="198"/>
      <c r="EK42" s="198"/>
      <c r="EL42" s="198"/>
      <c r="EM42" s="198"/>
      <c r="EN42" s="198"/>
      <c r="EO42" s="198"/>
      <c r="EP42" s="198"/>
      <c r="EQ42" s="198"/>
      <c r="ER42" s="198"/>
      <c r="ES42" s="198"/>
      <c r="ET42" s="198"/>
      <c r="EU42" s="198"/>
      <c r="EV42" s="198"/>
      <c r="EW42" s="198"/>
      <c r="EX42" s="198"/>
      <c r="EY42" s="198"/>
      <c r="EZ42" s="198"/>
      <c r="FA42" s="198"/>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c r="IS42" s="199"/>
      <c r="IT42" s="199"/>
      <c r="IU42" s="199"/>
      <c r="IV42" s="199"/>
    </row>
    <row r="43" spans="1:256" s="200" customFormat="1" ht="12.75" x14ac:dyDescent="0.2">
      <c r="A43" s="191" t="str">
        <f t="shared" si="0"/>
        <v/>
      </c>
      <c r="B43" s="146" t="str">
        <f>Stoff!B41</f>
        <v>Fenantren</v>
      </c>
      <c r="C43" s="192">
        <f t="shared" si="1"/>
        <v>0</v>
      </c>
      <c r="D43" s="193">
        <f t="shared" si="2"/>
        <v>0</v>
      </c>
      <c r="E43" s="193">
        <f t="shared" si="4"/>
        <v>0</v>
      </c>
      <c r="F43" s="194" t="e">
        <f t="shared" si="3"/>
        <v>#NUM!</v>
      </c>
      <c r="G43" s="195"/>
      <c r="H43" s="195"/>
      <c r="I43" s="195"/>
      <c r="J43" s="195"/>
      <c r="K43" s="195"/>
      <c r="L43" s="195"/>
      <c r="M43" s="195"/>
      <c r="N43" s="195"/>
      <c r="O43" s="195"/>
      <c r="P43" s="195"/>
      <c r="Q43" s="195"/>
      <c r="R43" s="195"/>
      <c r="S43" s="195"/>
      <c r="T43" s="195"/>
      <c r="U43" s="195"/>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8"/>
      <c r="EI43" s="198"/>
      <c r="EJ43" s="198"/>
      <c r="EK43" s="198"/>
      <c r="EL43" s="198"/>
      <c r="EM43" s="198"/>
      <c r="EN43" s="198"/>
      <c r="EO43" s="198"/>
      <c r="EP43" s="198"/>
      <c r="EQ43" s="198"/>
      <c r="ER43" s="198"/>
      <c r="ES43" s="198"/>
      <c r="ET43" s="198"/>
      <c r="EU43" s="198"/>
      <c r="EV43" s="198"/>
      <c r="EW43" s="198"/>
      <c r="EX43" s="198"/>
      <c r="EY43" s="198"/>
      <c r="EZ43" s="198"/>
      <c r="FA43" s="198"/>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s="200" customFormat="1" ht="12.75" x14ac:dyDescent="0.2">
      <c r="A44" s="191" t="str">
        <f t="shared" si="0"/>
        <v/>
      </c>
      <c r="B44" s="146" t="str">
        <f>Stoff!B42</f>
        <v>Antracen</v>
      </c>
      <c r="C44" s="192">
        <f t="shared" si="1"/>
        <v>0</v>
      </c>
      <c r="D44" s="193">
        <f t="shared" si="2"/>
        <v>0</v>
      </c>
      <c r="E44" s="193">
        <f t="shared" si="4"/>
        <v>0</v>
      </c>
      <c r="F44" s="194" t="e">
        <f t="shared" si="3"/>
        <v>#NUM!</v>
      </c>
      <c r="G44" s="195"/>
      <c r="H44" s="195"/>
      <c r="I44" s="195"/>
      <c r="J44" s="195"/>
      <c r="K44" s="195"/>
      <c r="L44" s="195"/>
      <c r="M44" s="195"/>
      <c r="N44" s="195"/>
      <c r="O44" s="195"/>
      <c r="P44" s="195"/>
      <c r="Q44" s="195"/>
      <c r="R44" s="195"/>
      <c r="S44" s="195"/>
      <c r="T44" s="195"/>
      <c r="U44" s="195"/>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8"/>
      <c r="EI44" s="198"/>
      <c r="EJ44" s="198"/>
      <c r="EK44" s="198"/>
      <c r="EL44" s="198"/>
      <c r="EM44" s="198"/>
      <c r="EN44" s="198"/>
      <c r="EO44" s="198"/>
      <c r="EP44" s="198"/>
      <c r="EQ44" s="198"/>
      <c r="ER44" s="198"/>
      <c r="ES44" s="198"/>
      <c r="ET44" s="198"/>
      <c r="EU44" s="198"/>
      <c r="EV44" s="198"/>
      <c r="EW44" s="198"/>
      <c r="EX44" s="198"/>
      <c r="EY44" s="198"/>
      <c r="EZ44" s="198"/>
      <c r="FA44" s="198"/>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199"/>
    </row>
    <row r="45" spans="1:256" s="200" customFormat="1" ht="12.75" x14ac:dyDescent="0.2">
      <c r="A45" s="191" t="str">
        <f t="shared" si="0"/>
        <v/>
      </c>
      <c r="B45" s="146" t="str">
        <f>Stoff!B43</f>
        <v>Fluoren</v>
      </c>
      <c r="C45" s="192">
        <f t="shared" si="1"/>
        <v>0</v>
      </c>
      <c r="D45" s="193">
        <f t="shared" si="2"/>
        <v>0</v>
      </c>
      <c r="E45" s="193">
        <f t="shared" si="4"/>
        <v>0</v>
      </c>
      <c r="F45" s="194" t="e">
        <f t="shared" si="3"/>
        <v>#NUM!</v>
      </c>
      <c r="G45" s="195"/>
      <c r="H45" s="195"/>
      <c r="I45" s="195"/>
      <c r="J45" s="195"/>
      <c r="K45" s="195"/>
      <c r="L45" s="195"/>
      <c r="M45" s="195"/>
      <c r="N45" s="195"/>
      <c r="O45" s="195"/>
      <c r="P45" s="195"/>
      <c r="Q45" s="195"/>
      <c r="R45" s="195"/>
      <c r="S45" s="195"/>
      <c r="T45" s="195"/>
      <c r="U45" s="195"/>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8"/>
      <c r="EI45" s="198"/>
      <c r="EJ45" s="198"/>
      <c r="EK45" s="198"/>
      <c r="EL45" s="198"/>
      <c r="EM45" s="198"/>
      <c r="EN45" s="198"/>
      <c r="EO45" s="198"/>
      <c r="EP45" s="198"/>
      <c r="EQ45" s="198"/>
      <c r="ER45" s="198"/>
      <c r="ES45" s="198"/>
      <c r="ET45" s="198"/>
      <c r="EU45" s="198"/>
      <c r="EV45" s="198"/>
      <c r="EW45" s="198"/>
      <c r="EX45" s="198"/>
      <c r="EY45" s="198"/>
      <c r="EZ45" s="198"/>
      <c r="FA45" s="198"/>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199"/>
    </row>
    <row r="46" spans="1:256" s="200" customFormat="1" ht="12.75" x14ac:dyDescent="0.2">
      <c r="A46" s="191" t="str">
        <f t="shared" si="0"/>
        <v/>
      </c>
      <c r="B46" s="146" t="str">
        <f>Stoff!B44</f>
        <v>Fluoranten</v>
      </c>
      <c r="C46" s="192">
        <f t="shared" si="1"/>
        <v>0</v>
      </c>
      <c r="D46" s="193">
        <f t="shared" si="2"/>
        <v>0</v>
      </c>
      <c r="E46" s="193">
        <f t="shared" si="4"/>
        <v>0</v>
      </c>
      <c r="F46" s="194" t="e">
        <f t="shared" si="3"/>
        <v>#NUM!</v>
      </c>
      <c r="G46" s="195"/>
      <c r="H46" s="195"/>
      <c r="I46" s="195"/>
      <c r="J46" s="195"/>
      <c r="K46" s="195"/>
      <c r="L46" s="195"/>
      <c r="M46" s="195"/>
      <c r="N46" s="195"/>
      <c r="O46" s="195"/>
      <c r="P46" s="195"/>
      <c r="Q46" s="195"/>
      <c r="R46" s="195"/>
      <c r="S46" s="195"/>
      <c r="T46" s="195"/>
      <c r="U46" s="195"/>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8"/>
      <c r="EI46" s="198"/>
      <c r="EJ46" s="198"/>
      <c r="EK46" s="198"/>
      <c r="EL46" s="198"/>
      <c r="EM46" s="198"/>
      <c r="EN46" s="198"/>
      <c r="EO46" s="198"/>
      <c r="EP46" s="198"/>
      <c r="EQ46" s="198"/>
      <c r="ER46" s="198"/>
      <c r="ES46" s="198"/>
      <c r="ET46" s="198"/>
      <c r="EU46" s="198"/>
      <c r="EV46" s="198"/>
      <c r="EW46" s="198"/>
      <c r="EX46" s="198"/>
      <c r="EY46" s="198"/>
      <c r="EZ46" s="198"/>
      <c r="FA46" s="198"/>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row>
    <row r="47" spans="1:256" s="200" customFormat="1" ht="12.75" x14ac:dyDescent="0.2">
      <c r="A47" s="191" t="str">
        <f t="shared" si="0"/>
        <v/>
      </c>
      <c r="B47" s="146" t="str">
        <f>Stoff!B45</f>
        <v>Pyrene</v>
      </c>
      <c r="C47" s="192">
        <f t="shared" si="1"/>
        <v>0</v>
      </c>
      <c r="D47" s="193">
        <f t="shared" si="2"/>
        <v>0</v>
      </c>
      <c r="E47" s="193">
        <f t="shared" si="4"/>
        <v>0</v>
      </c>
      <c r="F47" s="194" t="e">
        <f t="shared" si="3"/>
        <v>#NUM!</v>
      </c>
      <c r="G47" s="195"/>
      <c r="H47" s="195"/>
      <c r="I47" s="195"/>
      <c r="J47" s="195"/>
      <c r="K47" s="195"/>
      <c r="L47" s="195"/>
      <c r="M47" s="195"/>
      <c r="N47" s="195"/>
      <c r="O47" s="195"/>
      <c r="P47" s="195"/>
      <c r="Q47" s="195"/>
      <c r="R47" s="195"/>
      <c r="S47" s="195"/>
      <c r="T47" s="195"/>
      <c r="U47" s="195"/>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8"/>
      <c r="EI47" s="198"/>
      <c r="EJ47" s="198"/>
      <c r="EK47" s="198"/>
      <c r="EL47" s="198"/>
      <c r="EM47" s="198"/>
      <c r="EN47" s="198"/>
      <c r="EO47" s="198"/>
      <c r="EP47" s="198"/>
      <c r="EQ47" s="198"/>
      <c r="ER47" s="198"/>
      <c r="ES47" s="198"/>
      <c r="ET47" s="198"/>
      <c r="EU47" s="198"/>
      <c r="EV47" s="198"/>
      <c r="EW47" s="198"/>
      <c r="EX47" s="198"/>
      <c r="EY47" s="198"/>
      <c r="EZ47" s="198"/>
      <c r="FA47" s="198"/>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199"/>
    </row>
    <row r="48" spans="1:256" s="200" customFormat="1" ht="12.75" x14ac:dyDescent="0.2">
      <c r="A48" s="191" t="str">
        <f t="shared" si="0"/>
        <v/>
      </c>
      <c r="B48" s="146" t="str">
        <f>Stoff!B46</f>
        <v>Benzo(a)antracen</v>
      </c>
      <c r="C48" s="192">
        <f t="shared" si="1"/>
        <v>0</v>
      </c>
      <c r="D48" s="193">
        <f t="shared" si="2"/>
        <v>0</v>
      </c>
      <c r="E48" s="193">
        <f t="shared" si="4"/>
        <v>0</v>
      </c>
      <c r="F48" s="194" t="e">
        <f t="shared" si="3"/>
        <v>#NUM!</v>
      </c>
      <c r="G48" s="195"/>
      <c r="H48" s="195"/>
      <c r="I48" s="195"/>
      <c r="J48" s="195"/>
      <c r="K48" s="195"/>
      <c r="L48" s="195"/>
      <c r="M48" s="195"/>
      <c r="N48" s="195"/>
      <c r="O48" s="195"/>
      <c r="P48" s="195"/>
      <c r="Q48" s="195"/>
      <c r="R48" s="195"/>
      <c r="S48" s="195"/>
      <c r="T48" s="195"/>
      <c r="U48" s="195"/>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8"/>
      <c r="EI48" s="198"/>
      <c r="EJ48" s="198"/>
      <c r="EK48" s="198"/>
      <c r="EL48" s="198"/>
      <c r="EM48" s="198"/>
      <c r="EN48" s="198"/>
      <c r="EO48" s="198"/>
      <c r="EP48" s="198"/>
      <c r="EQ48" s="198"/>
      <c r="ER48" s="198"/>
      <c r="ES48" s="198"/>
      <c r="ET48" s="198"/>
      <c r="EU48" s="198"/>
      <c r="EV48" s="198"/>
      <c r="EW48" s="198"/>
      <c r="EX48" s="198"/>
      <c r="EY48" s="198"/>
      <c r="EZ48" s="198"/>
      <c r="FA48" s="198"/>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199"/>
    </row>
    <row r="49" spans="1:256" s="200" customFormat="1" ht="12.75" x14ac:dyDescent="0.2">
      <c r="A49" s="191" t="str">
        <f t="shared" si="0"/>
        <v/>
      </c>
      <c r="B49" s="146" t="str">
        <f>Stoff!B47</f>
        <v>Krysen</v>
      </c>
      <c r="C49" s="192">
        <f t="shared" si="1"/>
        <v>0</v>
      </c>
      <c r="D49" s="193">
        <f t="shared" si="2"/>
        <v>0</v>
      </c>
      <c r="E49" s="193">
        <f t="shared" si="4"/>
        <v>0</v>
      </c>
      <c r="F49" s="194" t="e">
        <f t="shared" si="3"/>
        <v>#NUM!</v>
      </c>
      <c r="G49" s="195"/>
      <c r="H49" s="195"/>
      <c r="I49" s="195"/>
      <c r="J49" s="195"/>
      <c r="K49" s="195"/>
      <c r="L49" s="195"/>
      <c r="M49" s="195"/>
      <c r="N49" s="195"/>
      <c r="O49" s="195"/>
      <c r="P49" s="195"/>
      <c r="Q49" s="195"/>
      <c r="R49" s="195"/>
      <c r="S49" s="195"/>
      <c r="T49" s="195"/>
      <c r="U49" s="195"/>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8"/>
      <c r="EI49" s="198"/>
      <c r="EJ49" s="198"/>
      <c r="EK49" s="198"/>
      <c r="EL49" s="198"/>
      <c r="EM49" s="198"/>
      <c r="EN49" s="198"/>
      <c r="EO49" s="198"/>
      <c r="EP49" s="198"/>
      <c r="EQ49" s="198"/>
      <c r="ER49" s="198"/>
      <c r="ES49" s="198"/>
      <c r="ET49" s="198"/>
      <c r="EU49" s="198"/>
      <c r="EV49" s="198"/>
      <c r="EW49" s="198"/>
      <c r="EX49" s="198"/>
      <c r="EY49" s="198"/>
      <c r="EZ49" s="198"/>
      <c r="FA49" s="198"/>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row>
    <row r="50" spans="1:256" s="200" customFormat="1" ht="12.75" x14ac:dyDescent="0.2">
      <c r="A50" s="191" t="str">
        <f t="shared" si="0"/>
        <v/>
      </c>
      <c r="B50" s="146" t="str">
        <f>Stoff!B48</f>
        <v>Benzo(b)fluoranten</v>
      </c>
      <c r="C50" s="192">
        <f t="shared" si="1"/>
        <v>0</v>
      </c>
      <c r="D50" s="193">
        <f t="shared" si="2"/>
        <v>0</v>
      </c>
      <c r="E50" s="193">
        <f t="shared" si="4"/>
        <v>0</v>
      </c>
      <c r="F50" s="194" t="e">
        <f t="shared" si="3"/>
        <v>#NUM!</v>
      </c>
      <c r="G50" s="195"/>
      <c r="H50" s="195"/>
      <c r="I50" s="195"/>
      <c r="J50" s="195"/>
      <c r="K50" s="195"/>
      <c r="L50" s="195"/>
      <c r="M50" s="195"/>
      <c r="N50" s="195"/>
      <c r="O50" s="195"/>
      <c r="P50" s="195"/>
      <c r="Q50" s="195"/>
      <c r="R50" s="195"/>
      <c r="S50" s="195"/>
      <c r="T50" s="195"/>
      <c r="U50" s="195"/>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8"/>
      <c r="EI50" s="198"/>
      <c r="EJ50" s="198"/>
      <c r="EK50" s="198"/>
      <c r="EL50" s="198"/>
      <c r="EM50" s="198"/>
      <c r="EN50" s="198"/>
      <c r="EO50" s="198"/>
      <c r="EP50" s="198"/>
      <c r="EQ50" s="198"/>
      <c r="ER50" s="198"/>
      <c r="ES50" s="198"/>
      <c r="ET50" s="198"/>
      <c r="EU50" s="198"/>
      <c r="EV50" s="198"/>
      <c r="EW50" s="198"/>
      <c r="EX50" s="198"/>
      <c r="EY50" s="198"/>
      <c r="EZ50" s="198"/>
      <c r="FA50" s="198"/>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c r="IC50" s="199"/>
      <c r="ID50" s="199"/>
      <c r="IE50" s="199"/>
      <c r="IF50" s="199"/>
      <c r="IG50" s="199"/>
      <c r="IH50" s="199"/>
      <c r="II50" s="199"/>
      <c r="IJ50" s="199"/>
      <c r="IK50" s="199"/>
      <c r="IL50" s="199"/>
      <c r="IM50" s="199"/>
      <c r="IN50" s="199"/>
      <c r="IO50" s="199"/>
      <c r="IP50" s="199"/>
      <c r="IQ50" s="199"/>
      <c r="IR50" s="199"/>
      <c r="IS50" s="199"/>
      <c r="IT50" s="199"/>
      <c r="IU50" s="199"/>
      <c r="IV50" s="199"/>
    </row>
    <row r="51" spans="1:256" s="200" customFormat="1" ht="12.75" x14ac:dyDescent="0.2">
      <c r="A51" s="191" t="str">
        <f t="shared" si="0"/>
        <v/>
      </c>
      <c r="B51" s="146" t="str">
        <f>Stoff!B49</f>
        <v>Benzo(k)fluoranten</v>
      </c>
      <c r="C51" s="192">
        <f t="shared" si="1"/>
        <v>0</v>
      </c>
      <c r="D51" s="193">
        <f t="shared" si="2"/>
        <v>0</v>
      </c>
      <c r="E51" s="193">
        <f t="shared" si="4"/>
        <v>0</v>
      </c>
      <c r="F51" s="194" t="e">
        <f t="shared" si="3"/>
        <v>#NUM!</v>
      </c>
      <c r="G51" s="195"/>
      <c r="H51" s="195"/>
      <c r="I51" s="195"/>
      <c r="J51" s="195"/>
      <c r="K51" s="195"/>
      <c r="L51" s="195"/>
      <c r="M51" s="195"/>
      <c r="N51" s="195"/>
      <c r="O51" s="195"/>
      <c r="P51" s="195"/>
      <c r="Q51" s="195"/>
      <c r="R51" s="195"/>
      <c r="S51" s="195"/>
      <c r="T51" s="195"/>
      <c r="U51" s="195"/>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8"/>
      <c r="EI51" s="198"/>
      <c r="EJ51" s="198"/>
      <c r="EK51" s="198"/>
      <c r="EL51" s="198"/>
      <c r="EM51" s="198"/>
      <c r="EN51" s="198"/>
      <c r="EO51" s="198"/>
      <c r="EP51" s="198"/>
      <c r="EQ51" s="198"/>
      <c r="ER51" s="198"/>
      <c r="ES51" s="198"/>
      <c r="ET51" s="198"/>
      <c r="EU51" s="198"/>
      <c r="EV51" s="198"/>
      <c r="EW51" s="198"/>
      <c r="EX51" s="198"/>
      <c r="EY51" s="198"/>
      <c r="EZ51" s="198"/>
      <c r="FA51" s="198"/>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c r="IC51" s="199"/>
      <c r="ID51" s="199"/>
      <c r="IE51" s="199"/>
      <c r="IF51" s="199"/>
      <c r="IG51" s="199"/>
      <c r="IH51" s="199"/>
      <c r="II51" s="199"/>
      <c r="IJ51" s="199"/>
      <c r="IK51" s="199"/>
      <c r="IL51" s="199"/>
      <c r="IM51" s="199"/>
      <c r="IN51" s="199"/>
      <c r="IO51" s="199"/>
      <c r="IP51" s="199"/>
      <c r="IQ51" s="199"/>
      <c r="IR51" s="199"/>
      <c r="IS51" s="199"/>
      <c r="IT51" s="199"/>
      <c r="IU51" s="199"/>
      <c r="IV51" s="199"/>
    </row>
    <row r="52" spans="1:256" s="200" customFormat="1" ht="12.75" x14ac:dyDescent="0.2">
      <c r="A52" s="191" t="str">
        <f t="shared" si="0"/>
        <v/>
      </c>
      <c r="B52" s="146" t="str">
        <f>Stoff!B50</f>
        <v>Benso(a)pyren</v>
      </c>
      <c r="C52" s="192">
        <f t="shared" si="1"/>
        <v>0</v>
      </c>
      <c r="D52" s="193">
        <f t="shared" si="2"/>
        <v>0</v>
      </c>
      <c r="E52" s="193">
        <f t="shared" si="4"/>
        <v>0</v>
      </c>
      <c r="F52" s="194" t="e">
        <f t="shared" si="3"/>
        <v>#NUM!</v>
      </c>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c r="DD52" s="195"/>
      <c r="DE52" s="195"/>
      <c r="DF52" s="195"/>
      <c r="DG52" s="195"/>
      <c r="DH52" s="195"/>
      <c r="DI52" s="195"/>
      <c r="DJ52" s="195"/>
      <c r="DK52" s="195"/>
      <c r="DL52" s="195"/>
      <c r="DM52" s="195"/>
      <c r="DN52" s="195"/>
      <c r="DO52" s="195"/>
      <c r="DP52" s="195"/>
      <c r="DQ52" s="195"/>
      <c r="DR52" s="195"/>
      <c r="DS52" s="195"/>
      <c r="DT52" s="195"/>
      <c r="DU52" s="195"/>
      <c r="DV52" s="195"/>
      <c r="DW52" s="195"/>
      <c r="DX52" s="195"/>
      <c r="DY52" s="195"/>
      <c r="DZ52" s="195"/>
      <c r="EA52" s="195"/>
      <c r="EB52" s="195"/>
      <c r="EC52" s="195"/>
      <c r="ED52" s="195"/>
      <c r="EE52" s="195"/>
      <c r="EF52" s="195"/>
      <c r="EG52" s="195"/>
      <c r="EH52" s="195"/>
      <c r="EI52" s="195"/>
      <c r="EJ52" s="195"/>
      <c r="EK52" s="195"/>
      <c r="EL52" s="195"/>
      <c r="EM52" s="195"/>
      <c r="EN52" s="195"/>
      <c r="EO52" s="195"/>
      <c r="EP52" s="195"/>
      <c r="EQ52" s="195"/>
      <c r="ER52" s="195"/>
      <c r="ES52" s="195"/>
      <c r="ET52" s="195"/>
      <c r="EU52" s="195"/>
      <c r="EV52" s="195"/>
      <c r="EW52" s="195"/>
      <c r="EX52" s="195"/>
      <c r="EY52" s="195"/>
      <c r="EZ52" s="195"/>
      <c r="FA52" s="195"/>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c r="IC52" s="199"/>
      <c r="ID52" s="199"/>
      <c r="IE52" s="199"/>
      <c r="IF52" s="199"/>
      <c r="IG52" s="199"/>
      <c r="IH52" s="199"/>
      <c r="II52" s="199"/>
      <c r="IJ52" s="199"/>
      <c r="IK52" s="199"/>
      <c r="IL52" s="199"/>
      <c r="IM52" s="199"/>
      <c r="IN52" s="199"/>
      <c r="IO52" s="199"/>
      <c r="IP52" s="199"/>
      <c r="IQ52" s="199"/>
      <c r="IR52" s="199"/>
      <c r="IS52" s="199"/>
      <c r="IT52" s="199"/>
      <c r="IU52" s="199"/>
      <c r="IV52" s="199"/>
    </row>
    <row r="53" spans="1:256" s="200" customFormat="1" ht="12.75" x14ac:dyDescent="0.2">
      <c r="A53" s="191" t="str">
        <f t="shared" si="0"/>
        <v/>
      </c>
      <c r="B53" s="146" t="str">
        <f>Stoff!B51</f>
        <v>Indeno(1,2,3-cd)pyren</v>
      </c>
      <c r="C53" s="192">
        <f t="shared" si="1"/>
        <v>0</v>
      </c>
      <c r="D53" s="193">
        <f t="shared" si="2"/>
        <v>0</v>
      </c>
      <c r="E53" s="193">
        <f t="shared" si="4"/>
        <v>0</v>
      </c>
      <c r="F53" s="194" t="e">
        <f t="shared" si="3"/>
        <v>#NUM!</v>
      </c>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c r="CT53" s="195"/>
      <c r="CU53" s="195"/>
      <c r="CV53" s="195"/>
      <c r="CW53" s="195"/>
      <c r="CX53" s="195"/>
      <c r="CY53" s="195"/>
      <c r="CZ53" s="195"/>
      <c r="DA53" s="195"/>
      <c r="DB53" s="195"/>
      <c r="DC53" s="195"/>
      <c r="DD53" s="195"/>
      <c r="DE53" s="195"/>
      <c r="DF53" s="195"/>
      <c r="DG53" s="195"/>
      <c r="DH53" s="195"/>
      <c r="DI53" s="195"/>
      <c r="DJ53" s="195"/>
      <c r="DK53" s="195"/>
      <c r="DL53" s="195"/>
      <c r="DM53" s="195"/>
      <c r="DN53" s="195"/>
      <c r="DO53" s="195"/>
      <c r="DP53" s="195"/>
      <c r="DQ53" s="195"/>
      <c r="DR53" s="195"/>
      <c r="DS53" s="195"/>
      <c r="DT53" s="195"/>
      <c r="DU53" s="195"/>
      <c r="DV53" s="195"/>
      <c r="DW53" s="195"/>
      <c r="DX53" s="195"/>
      <c r="DY53" s="195"/>
      <c r="DZ53" s="195"/>
      <c r="EA53" s="195"/>
      <c r="EB53" s="195"/>
      <c r="EC53" s="195"/>
      <c r="ED53" s="195"/>
      <c r="EE53" s="195"/>
      <c r="EF53" s="195"/>
      <c r="EG53" s="195"/>
      <c r="EH53" s="195"/>
      <c r="EI53" s="195"/>
      <c r="EJ53" s="195"/>
      <c r="EK53" s="195"/>
      <c r="EL53" s="195"/>
      <c r="EM53" s="195"/>
      <c r="EN53" s="195"/>
      <c r="EO53" s="195"/>
      <c r="EP53" s="195"/>
      <c r="EQ53" s="195"/>
      <c r="ER53" s="195"/>
      <c r="ES53" s="195"/>
      <c r="ET53" s="195"/>
      <c r="EU53" s="195"/>
      <c r="EV53" s="195"/>
      <c r="EW53" s="195"/>
      <c r="EX53" s="195"/>
      <c r="EY53" s="195"/>
      <c r="EZ53" s="195"/>
      <c r="FA53" s="195"/>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c r="IC53" s="199"/>
      <c r="ID53" s="199"/>
      <c r="IE53" s="199"/>
      <c r="IF53" s="199"/>
      <c r="IG53" s="199"/>
      <c r="IH53" s="199"/>
      <c r="II53" s="199"/>
      <c r="IJ53" s="199"/>
      <c r="IK53" s="199"/>
      <c r="IL53" s="199"/>
      <c r="IM53" s="199"/>
      <c r="IN53" s="199"/>
      <c r="IO53" s="199"/>
      <c r="IP53" s="199"/>
      <c r="IQ53" s="199"/>
      <c r="IR53" s="199"/>
      <c r="IS53" s="199"/>
      <c r="IT53" s="199"/>
      <c r="IU53" s="199"/>
      <c r="IV53" s="199"/>
    </row>
    <row r="54" spans="1:256" s="200" customFormat="1" ht="12.75" x14ac:dyDescent="0.2">
      <c r="A54" s="191" t="str">
        <f t="shared" si="0"/>
        <v/>
      </c>
      <c r="B54" s="146" t="str">
        <f>Stoff!B52</f>
        <v>Dibenzo(a,h)antracen</v>
      </c>
      <c r="C54" s="192">
        <f t="shared" si="1"/>
        <v>0</v>
      </c>
      <c r="D54" s="193">
        <f t="shared" si="2"/>
        <v>0</v>
      </c>
      <c r="E54" s="193">
        <f t="shared" si="4"/>
        <v>0</v>
      </c>
      <c r="F54" s="194" t="e">
        <f t="shared" si="3"/>
        <v>#NUM!</v>
      </c>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c r="EC54" s="195"/>
      <c r="ED54" s="195"/>
      <c r="EE54" s="195"/>
      <c r="EF54" s="195"/>
      <c r="EG54" s="195"/>
      <c r="EH54" s="195"/>
      <c r="EI54" s="195"/>
      <c r="EJ54" s="195"/>
      <c r="EK54" s="195"/>
      <c r="EL54" s="195"/>
      <c r="EM54" s="195"/>
      <c r="EN54" s="195"/>
      <c r="EO54" s="195"/>
      <c r="EP54" s="195"/>
      <c r="EQ54" s="195"/>
      <c r="ER54" s="195"/>
      <c r="ES54" s="195"/>
      <c r="ET54" s="195"/>
      <c r="EU54" s="195"/>
      <c r="EV54" s="195"/>
      <c r="EW54" s="195"/>
      <c r="EX54" s="195"/>
      <c r="EY54" s="195"/>
      <c r="EZ54" s="195"/>
      <c r="FA54" s="195"/>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row>
    <row r="55" spans="1:256" s="200" customFormat="1" ht="12.75" x14ac:dyDescent="0.2">
      <c r="A55" s="191" t="str">
        <f t="shared" si="0"/>
        <v/>
      </c>
      <c r="B55" s="146" t="str">
        <f>Stoff!B53</f>
        <v>Benzo(g,h,i)perylen</v>
      </c>
      <c r="C55" s="192">
        <f t="shared" si="1"/>
        <v>0</v>
      </c>
      <c r="D55" s="193">
        <f t="shared" si="2"/>
        <v>0</v>
      </c>
      <c r="E55" s="193">
        <f t="shared" si="4"/>
        <v>0</v>
      </c>
      <c r="F55" s="194" t="e">
        <f t="shared" si="3"/>
        <v>#NUM!</v>
      </c>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c r="DD55" s="195"/>
      <c r="DE55" s="195"/>
      <c r="DF55" s="195"/>
      <c r="DG55" s="195"/>
      <c r="DH55" s="195"/>
      <c r="DI55" s="195"/>
      <c r="DJ55" s="195"/>
      <c r="DK55" s="195"/>
      <c r="DL55" s="195"/>
      <c r="DM55" s="195"/>
      <c r="DN55" s="195"/>
      <c r="DO55" s="195"/>
      <c r="DP55" s="195"/>
      <c r="DQ55" s="195"/>
      <c r="DR55" s="195"/>
      <c r="DS55" s="195"/>
      <c r="DT55" s="195"/>
      <c r="DU55" s="195"/>
      <c r="DV55" s="195"/>
      <c r="DW55" s="195"/>
      <c r="DX55" s="195"/>
      <c r="DY55" s="195"/>
      <c r="DZ55" s="195"/>
      <c r="EA55" s="195"/>
      <c r="EB55" s="195"/>
      <c r="EC55" s="195"/>
      <c r="ED55" s="195"/>
      <c r="EE55" s="195"/>
      <c r="EF55" s="195"/>
      <c r="EG55" s="195"/>
      <c r="EH55" s="195"/>
      <c r="EI55" s="195"/>
      <c r="EJ55" s="195"/>
      <c r="EK55" s="195"/>
      <c r="EL55" s="195"/>
      <c r="EM55" s="195"/>
      <c r="EN55" s="195"/>
      <c r="EO55" s="195"/>
      <c r="EP55" s="195"/>
      <c r="EQ55" s="195"/>
      <c r="ER55" s="195"/>
      <c r="ES55" s="195"/>
      <c r="ET55" s="195"/>
      <c r="EU55" s="195"/>
      <c r="EV55" s="195"/>
      <c r="EW55" s="195"/>
      <c r="EX55" s="195"/>
      <c r="EY55" s="195"/>
      <c r="EZ55" s="195"/>
      <c r="FA55" s="195"/>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row>
    <row r="56" spans="1:256" s="200" customFormat="1" ht="12.75" x14ac:dyDescent="0.2">
      <c r="A56" s="191" t="str">
        <f t="shared" si="0"/>
        <v/>
      </c>
      <c r="B56" s="146" t="str">
        <f>Stoff!B54</f>
        <v>Bensen</v>
      </c>
      <c r="C56" s="192">
        <f t="shared" si="1"/>
        <v>0</v>
      </c>
      <c r="D56" s="193">
        <f t="shared" si="2"/>
        <v>0</v>
      </c>
      <c r="E56" s="193">
        <f t="shared" si="4"/>
        <v>0</v>
      </c>
      <c r="F56" s="194" t="e">
        <f t="shared" si="3"/>
        <v>#NUM!</v>
      </c>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95"/>
      <c r="DN56" s="195"/>
      <c r="DO56" s="195"/>
      <c r="DP56" s="195"/>
      <c r="DQ56" s="195"/>
      <c r="DR56" s="195"/>
      <c r="DS56" s="195"/>
      <c r="DT56" s="195"/>
      <c r="DU56" s="195"/>
      <c r="DV56" s="195"/>
      <c r="DW56" s="195"/>
      <c r="DX56" s="195"/>
      <c r="DY56" s="195"/>
      <c r="DZ56" s="195"/>
      <c r="EA56" s="195"/>
      <c r="EB56" s="195"/>
      <c r="EC56" s="195"/>
      <c r="ED56" s="195"/>
      <c r="EE56" s="195"/>
      <c r="EF56" s="195"/>
      <c r="EG56" s="195"/>
      <c r="EH56" s="195"/>
      <c r="EI56" s="195"/>
      <c r="EJ56" s="195"/>
      <c r="EK56" s="195"/>
      <c r="EL56" s="195"/>
      <c r="EM56" s="195"/>
      <c r="EN56" s="195"/>
      <c r="EO56" s="195"/>
      <c r="EP56" s="195"/>
      <c r="EQ56" s="195"/>
      <c r="ER56" s="195"/>
      <c r="ES56" s="195"/>
      <c r="ET56" s="195"/>
      <c r="EU56" s="195"/>
      <c r="EV56" s="195"/>
      <c r="EW56" s="195"/>
      <c r="EX56" s="195"/>
      <c r="EY56" s="195"/>
      <c r="EZ56" s="195"/>
      <c r="FA56" s="195"/>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row>
    <row r="57" spans="1:256" s="200" customFormat="1" ht="12.75" x14ac:dyDescent="0.2">
      <c r="A57" s="191" t="str">
        <f t="shared" si="0"/>
        <v/>
      </c>
      <c r="B57" s="146" t="str">
        <f>Stoff!B55</f>
        <v>Toluen</v>
      </c>
      <c r="C57" s="192">
        <f t="shared" si="1"/>
        <v>0</v>
      </c>
      <c r="D57" s="193">
        <f t="shared" si="2"/>
        <v>0</v>
      </c>
      <c r="E57" s="193">
        <f t="shared" si="4"/>
        <v>0</v>
      </c>
      <c r="F57" s="194" t="e">
        <f t="shared" si="3"/>
        <v>#NUM!</v>
      </c>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c r="EO57" s="195"/>
      <c r="EP57" s="195"/>
      <c r="EQ57" s="195"/>
      <c r="ER57" s="195"/>
      <c r="ES57" s="195"/>
      <c r="ET57" s="195"/>
      <c r="EU57" s="195"/>
      <c r="EV57" s="195"/>
      <c r="EW57" s="195"/>
      <c r="EX57" s="195"/>
      <c r="EY57" s="195"/>
      <c r="EZ57" s="195"/>
      <c r="FA57" s="195"/>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row>
    <row r="58" spans="1:256" s="200" customFormat="1" ht="12.75" x14ac:dyDescent="0.2">
      <c r="A58" s="191" t="str">
        <f t="shared" si="0"/>
        <v/>
      </c>
      <c r="B58" s="146" t="str">
        <f>Stoff!B56</f>
        <v>Etylbensen</v>
      </c>
      <c r="C58" s="192">
        <f t="shared" si="1"/>
        <v>0</v>
      </c>
      <c r="D58" s="193">
        <f t="shared" si="2"/>
        <v>0</v>
      </c>
      <c r="E58" s="193">
        <f t="shared" si="4"/>
        <v>0</v>
      </c>
      <c r="F58" s="194" t="e">
        <f t="shared" si="3"/>
        <v>#NUM!</v>
      </c>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95"/>
      <c r="DI58" s="195"/>
      <c r="DJ58" s="195"/>
      <c r="DK58" s="195"/>
      <c r="DL58" s="195"/>
      <c r="DM58" s="195"/>
      <c r="DN58" s="195"/>
      <c r="DO58" s="195"/>
      <c r="DP58" s="195"/>
      <c r="DQ58" s="195"/>
      <c r="DR58" s="195"/>
      <c r="DS58" s="195"/>
      <c r="DT58" s="195"/>
      <c r="DU58" s="195"/>
      <c r="DV58" s="195"/>
      <c r="DW58" s="195"/>
      <c r="DX58" s="195"/>
      <c r="DY58" s="195"/>
      <c r="DZ58" s="195"/>
      <c r="EA58" s="195"/>
      <c r="EB58" s="195"/>
      <c r="EC58" s="195"/>
      <c r="ED58" s="195"/>
      <c r="EE58" s="195"/>
      <c r="EF58" s="195"/>
      <c r="EG58" s="195"/>
      <c r="EH58" s="195"/>
      <c r="EI58" s="195"/>
      <c r="EJ58" s="195"/>
      <c r="EK58" s="195"/>
      <c r="EL58" s="195"/>
      <c r="EM58" s="195"/>
      <c r="EN58" s="195"/>
      <c r="EO58" s="195"/>
      <c r="EP58" s="195"/>
      <c r="EQ58" s="195"/>
      <c r="ER58" s="195"/>
      <c r="ES58" s="195"/>
      <c r="ET58" s="195"/>
      <c r="EU58" s="195"/>
      <c r="EV58" s="195"/>
      <c r="EW58" s="195"/>
      <c r="EX58" s="195"/>
      <c r="EY58" s="195"/>
      <c r="EZ58" s="195"/>
      <c r="FA58" s="195"/>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row>
    <row r="59" spans="1:256" s="200" customFormat="1" ht="12.75" x14ac:dyDescent="0.2">
      <c r="A59" s="191" t="str">
        <f t="shared" si="0"/>
        <v/>
      </c>
      <c r="B59" s="146" t="str">
        <f>Stoff!B57</f>
        <v>Xylen</v>
      </c>
      <c r="C59" s="192">
        <f t="shared" si="1"/>
        <v>0</v>
      </c>
      <c r="D59" s="193">
        <f t="shared" si="2"/>
        <v>0</v>
      </c>
      <c r="E59" s="193">
        <f t="shared" si="4"/>
        <v>0</v>
      </c>
      <c r="F59" s="194" t="e">
        <f t="shared" si="3"/>
        <v>#NUM!</v>
      </c>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195"/>
      <c r="DI59" s="195"/>
      <c r="DJ59" s="195"/>
      <c r="DK59" s="195"/>
      <c r="DL59" s="195"/>
      <c r="DM59" s="195"/>
      <c r="DN59" s="195"/>
      <c r="DO59" s="195"/>
      <c r="DP59" s="195"/>
      <c r="DQ59" s="195"/>
      <c r="DR59" s="195"/>
      <c r="DS59" s="195"/>
      <c r="DT59" s="195"/>
      <c r="DU59" s="195"/>
      <c r="DV59" s="195"/>
      <c r="DW59" s="195"/>
      <c r="DX59" s="195"/>
      <c r="DY59" s="195"/>
      <c r="DZ59" s="195"/>
      <c r="EA59" s="195"/>
      <c r="EB59" s="195"/>
      <c r="EC59" s="195"/>
      <c r="ED59" s="195"/>
      <c r="EE59" s="195"/>
      <c r="EF59" s="195"/>
      <c r="EG59" s="195"/>
      <c r="EH59" s="195"/>
      <c r="EI59" s="195"/>
      <c r="EJ59" s="195"/>
      <c r="EK59" s="195"/>
      <c r="EL59" s="195"/>
      <c r="EM59" s="195"/>
      <c r="EN59" s="195"/>
      <c r="EO59" s="195"/>
      <c r="EP59" s="195"/>
      <c r="EQ59" s="195"/>
      <c r="ER59" s="195"/>
      <c r="ES59" s="195"/>
      <c r="ET59" s="195"/>
      <c r="EU59" s="195"/>
      <c r="EV59" s="195"/>
      <c r="EW59" s="195"/>
      <c r="EX59" s="195"/>
      <c r="EY59" s="195"/>
      <c r="EZ59" s="195"/>
      <c r="FA59" s="195"/>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c r="IC59" s="199"/>
      <c r="ID59" s="199"/>
      <c r="IE59" s="199"/>
      <c r="IF59" s="199"/>
      <c r="IG59" s="199"/>
      <c r="IH59" s="199"/>
      <c r="II59" s="199"/>
      <c r="IJ59" s="199"/>
      <c r="IK59" s="199"/>
      <c r="IL59" s="199"/>
      <c r="IM59" s="199"/>
      <c r="IN59" s="199"/>
      <c r="IO59" s="199"/>
      <c r="IP59" s="199"/>
      <c r="IQ59" s="199"/>
      <c r="IR59" s="199"/>
      <c r="IS59" s="199"/>
      <c r="IT59" s="199"/>
      <c r="IU59" s="199"/>
      <c r="IV59" s="199"/>
    </row>
    <row r="60" spans="1:256" s="200" customFormat="1" ht="12.75" x14ac:dyDescent="0.2">
      <c r="A60" s="191" t="str">
        <f t="shared" si="0"/>
        <v/>
      </c>
      <c r="B60" s="146" t="str">
        <f>Stoff!B58</f>
        <v>Alifater  C5-C6</v>
      </c>
      <c r="C60" s="192">
        <f t="shared" si="1"/>
        <v>0</v>
      </c>
      <c r="D60" s="193">
        <f t="shared" si="2"/>
        <v>0</v>
      </c>
      <c r="E60" s="193">
        <f t="shared" si="4"/>
        <v>0</v>
      </c>
      <c r="F60" s="194" t="e">
        <f t="shared" si="3"/>
        <v>#NUM!</v>
      </c>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5"/>
      <c r="DN60" s="195"/>
      <c r="DO60" s="195"/>
      <c r="DP60" s="195"/>
      <c r="DQ60" s="195"/>
      <c r="DR60" s="195"/>
      <c r="DS60" s="195"/>
      <c r="DT60" s="195"/>
      <c r="DU60" s="195"/>
      <c r="DV60" s="195"/>
      <c r="DW60" s="195"/>
      <c r="DX60" s="195"/>
      <c r="DY60" s="195"/>
      <c r="DZ60" s="195"/>
      <c r="EA60" s="195"/>
      <c r="EB60" s="195"/>
      <c r="EC60" s="195"/>
      <c r="ED60" s="195"/>
      <c r="EE60" s="195"/>
      <c r="EF60" s="195"/>
      <c r="EG60" s="195"/>
      <c r="EH60" s="195"/>
      <c r="EI60" s="195"/>
      <c r="EJ60" s="195"/>
      <c r="EK60" s="195"/>
      <c r="EL60" s="195"/>
      <c r="EM60" s="195"/>
      <c r="EN60" s="195"/>
      <c r="EO60" s="195"/>
      <c r="EP60" s="195"/>
      <c r="EQ60" s="195"/>
      <c r="ER60" s="195"/>
      <c r="ES60" s="195"/>
      <c r="ET60" s="195"/>
      <c r="EU60" s="195"/>
      <c r="EV60" s="195"/>
      <c r="EW60" s="195"/>
      <c r="EX60" s="195"/>
      <c r="EY60" s="195"/>
      <c r="EZ60" s="195"/>
      <c r="FA60" s="195"/>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c r="IC60" s="199"/>
      <c r="ID60" s="199"/>
      <c r="IE60" s="199"/>
      <c r="IF60" s="199"/>
      <c r="IG60" s="199"/>
      <c r="IH60" s="199"/>
      <c r="II60" s="199"/>
      <c r="IJ60" s="199"/>
      <c r="IK60" s="199"/>
      <c r="IL60" s="199"/>
      <c r="IM60" s="199"/>
      <c r="IN60" s="199"/>
      <c r="IO60" s="199"/>
      <c r="IP60" s="199"/>
      <c r="IQ60" s="199"/>
      <c r="IR60" s="199"/>
      <c r="IS60" s="199"/>
      <c r="IT60" s="199"/>
      <c r="IU60" s="199"/>
      <c r="IV60" s="199"/>
    </row>
    <row r="61" spans="1:256" s="200" customFormat="1" ht="12.75" x14ac:dyDescent="0.2">
      <c r="A61" s="191" t="str">
        <f t="shared" si="0"/>
        <v/>
      </c>
      <c r="B61" s="146" t="str">
        <f>Stoff!B59</f>
        <v>Alifater &gt; C6-C8</v>
      </c>
      <c r="C61" s="192">
        <f t="shared" si="1"/>
        <v>0</v>
      </c>
      <c r="D61" s="193">
        <f t="shared" si="2"/>
        <v>0</v>
      </c>
      <c r="E61" s="193">
        <f t="shared" si="4"/>
        <v>0</v>
      </c>
      <c r="F61" s="194" t="e">
        <f t="shared" si="3"/>
        <v>#NUM!</v>
      </c>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c r="EO61" s="195"/>
      <c r="EP61" s="195"/>
      <c r="EQ61" s="195"/>
      <c r="ER61" s="195"/>
      <c r="ES61" s="195"/>
      <c r="ET61" s="195"/>
      <c r="EU61" s="195"/>
      <c r="EV61" s="195"/>
      <c r="EW61" s="195"/>
      <c r="EX61" s="195"/>
      <c r="EY61" s="195"/>
      <c r="EZ61" s="195"/>
      <c r="FA61" s="195"/>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row>
    <row r="62" spans="1:256" s="200" customFormat="1" ht="12.75" x14ac:dyDescent="0.2">
      <c r="A62" s="191" t="str">
        <f t="shared" si="0"/>
        <v/>
      </c>
      <c r="B62" s="146" t="str">
        <f>Stoff!B60</f>
        <v>Alifater &gt; C8-C10</v>
      </c>
      <c r="C62" s="192">
        <f t="shared" si="1"/>
        <v>0</v>
      </c>
      <c r="D62" s="193">
        <f t="shared" si="2"/>
        <v>0</v>
      </c>
      <c r="E62" s="193">
        <f t="shared" si="4"/>
        <v>0</v>
      </c>
      <c r="F62" s="194" t="e">
        <f t="shared" si="3"/>
        <v>#NUM!</v>
      </c>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c r="DR62" s="195"/>
      <c r="DS62" s="195"/>
      <c r="DT62" s="195"/>
      <c r="DU62" s="195"/>
      <c r="DV62" s="195"/>
      <c r="DW62" s="195"/>
      <c r="DX62" s="195"/>
      <c r="DY62" s="195"/>
      <c r="DZ62" s="195"/>
      <c r="EA62" s="195"/>
      <c r="EB62" s="195"/>
      <c r="EC62" s="195"/>
      <c r="ED62" s="195"/>
      <c r="EE62" s="195"/>
      <c r="EF62" s="195"/>
      <c r="EG62" s="195"/>
      <c r="EH62" s="195"/>
      <c r="EI62" s="195"/>
      <c r="EJ62" s="195"/>
      <c r="EK62" s="195"/>
      <c r="EL62" s="195"/>
      <c r="EM62" s="195"/>
      <c r="EN62" s="195"/>
      <c r="EO62" s="195"/>
      <c r="EP62" s="195"/>
      <c r="EQ62" s="195"/>
      <c r="ER62" s="195"/>
      <c r="ES62" s="195"/>
      <c r="ET62" s="195"/>
      <c r="EU62" s="195"/>
      <c r="EV62" s="195"/>
      <c r="EW62" s="195"/>
      <c r="EX62" s="195"/>
      <c r="EY62" s="195"/>
      <c r="EZ62" s="195"/>
      <c r="FA62" s="195"/>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row>
    <row r="63" spans="1:256" s="200" customFormat="1" ht="12.75" x14ac:dyDescent="0.2">
      <c r="A63" s="191" t="str">
        <f t="shared" si="0"/>
        <v/>
      </c>
      <c r="B63" s="146" t="str">
        <f>Stoff!B61</f>
        <v>Sum alifater &gt; C5-C10</v>
      </c>
      <c r="C63" s="192">
        <f t="shared" si="1"/>
        <v>0</v>
      </c>
      <c r="D63" s="193">
        <f t="shared" si="2"/>
        <v>0</v>
      </c>
      <c r="E63" s="193">
        <f t="shared" si="4"/>
        <v>0</v>
      </c>
      <c r="F63" s="194" t="e">
        <f t="shared" si="3"/>
        <v>#NUM!</v>
      </c>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5"/>
      <c r="DN63" s="195"/>
      <c r="DO63" s="195"/>
      <c r="DP63" s="195"/>
      <c r="DQ63" s="195"/>
      <c r="DR63" s="195"/>
      <c r="DS63" s="195"/>
      <c r="DT63" s="195"/>
      <c r="DU63" s="195"/>
      <c r="DV63" s="195"/>
      <c r="DW63" s="195"/>
      <c r="DX63" s="195"/>
      <c r="DY63" s="195"/>
      <c r="DZ63" s="195"/>
      <c r="EA63" s="195"/>
      <c r="EB63" s="195"/>
      <c r="EC63" s="195"/>
      <c r="ED63" s="195"/>
      <c r="EE63" s="195"/>
      <c r="EF63" s="195"/>
      <c r="EG63" s="195"/>
      <c r="EH63" s="195"/>
      <c r="EI63" s="195"/>
      <c r="EJ63" s="195"/>
      <c r="EK63" s="195"/>
      <c r="EL63" s="195"/>
      <c r="EM63" s="195"/>
      <c r="EN63" s="195"/>
      <c r="EO63" s="195"/>
      <c r="EP63" s="195"/>
      <c r="EQ63" s="195"/>
      <c r="ER63" s="195"/>
      <c r="ES63" s="195"/>
      <c r="ET63" s="195"/>
      <c r="EU63" s="195"/>
      <c r="EV63" s="195"/>
      <c r="EW63" s="195"/>
      <c r="EX63" s="195"/>
      <c r="EY63" s="195"/>
      <c r="EZ63" s="195"/>
      <c r="FA63" s="195"/>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row>
    <row r="64" spans="1:256" s="200" customFormat="1" ht="12.75" x14ac:dyDescent="0.2">
      <c r="A64" s="191" t="str">
        <f t="shared" si="0"/>
        <v/>
      </c>
      <c r="B64" s="146" t="str">
        <f>Stoff!B62</f>
        <v>Alifater &gt;C10-C12</v>
      </c>
      <c r="C64" s="192">
        <f t="shared" si="1"/>
        <v>0</v>
      </c>
      <c r="D64" s="193">
        <f t="shared" si="2"/>
        <v>0</v>
      </c>
      <c r="E64" s="193">
        <f t="shared" si="4"/>
        <v>0</v>
      </c>
      <c r="F64" s="194" t="e">
        <f t="shared" si="3"/>
        <v>#NUM!</v>
      </c>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5"/>
      <c r="DN64" s="195"/>
      <c r="DO64" s="195"/>
      <c r="DP64" s="195"/>
      <c r="DQ64" s="195"/>
      <c r="DR64" s="195"/>
      <c r="DS64" s="195"/>
      <c r="DT64" s="195"/>
      <c r="DU64" s="195"/>
      <c r="DV64" s="195"/>
      <c r="DW64" s="195"/>
      <c r="DX64" s="195"/>
      <c r="DY64" s="195"/>
      <c r="DZ64" s="195"/>
      <c r="EA64" s="195"/>
      <c r="EB64" s="195"/>
      <c r="EC64" s="195"/>
      <c r="ED64" s="195"/>
      <c r="EE64" s="195"/>
      <c r="EF64" s="195"/>
      <c r="EG64" s="195"/>
      <c r="EH64" s="195"/>
      <c r="EI64" s="195"/>
      <c r="EJ64" s="195"/>
      <c r="EK64" s="195"/>
      <c r="EL64" s="195"/>
      <c r="EM64" s="195"/>
      <c r="EN64" s="195"/>
      <c r="EO64" s="195"/>
      <c r="EP64" s="195"/>
      <c r="EQ64" s="195"/>
      <c r="ER64" s="195"/>
      <c r="ES64" s="195"/>
      <c r="ET64" s="195"/>
      <c r="EU64" s="195"/>
      <c r="EV64" s="195"/>
      <c r="EW64" s="195"/>
      <c r="EX64" s="195"/>
      <c r="EY64" s="195"/>
      <c r="EZ64" s="195"/>
      <c r="FA64" s="195"/>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c r="IC64" s="199"/>
      <c r="ID64" s="199"/>
      <c r="IE64" s="199"/>
      <c r="IF64" s="199"/>
      <c r="IG64" s="199"/>
      <c r="IH64" s="199"/>
      <c r="II64" s="199"/>
      <c r="IJ64" s="199"/>
      <c r="IK64" s="199"/>
      <c r="IL64" s="199"/>
      <c r="IM64" s="199"/>
      <c r="IN64" s="199"/>
      <c r="IO64" s="199"/>
      <c r="IP64" s="199"/>
      <c r="IQ64" s="199"/>
      <c r="IR64" s="199"/>
      <c r="IS64" s="199"/>
      <c r="IT64" s="199"/>
      <c r="IU64" s="199"/>
      <c r="IV64" s="199"/>
    </row>
    <row r="65" spans="1:256" s="200" customFormat="1" ht="12.75" x14ac:dyDescent="0.2">
      <c r="A65" s="191" t="str">
        <f t="shared" si="0"/>
        <v/>
      </c>
      <c r="B65" s="146" t="str">
        <f>Stoff!B63</f>
        <v>Alifater &gt;C12-C35</v>
      </c>
      <c r="C65" s="192">
        <f t="shared" si="1"/>
        <v>0</v>
      </c>
      <c r="D65" s="193">
        <f t="shared" si="2"/>
        <v>0</v>
      </c>
      <c r="E65" s="193">
        <f t="shared" si="4"/>
        <v>0</v>
      </c>
      <c r="F65" s="194" t="e">
        <f t="shared" si="3"/>
        <v>#NUM!</v>
      </c>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195"/>
      <c r="DY65" s="195"/>
      <c r="DZ65" s="195"/>
      <c r="EA65" s="195"/>
      <c r="EB65" s="195"/>
      <c r="EC65" s="195"/>
      <c r="ED65" s="195"/>
      <c r="EE65" s="195"/>
      <c r="EF65" s="195"/>
      <c r="EG65" s="195"/>
      <c r="EH65" s="195"/>
      <c r="EI65" s="195"/>
      <c r="EJ65" s="195"/>
      <c r="EK65" s="195"/>
      <c r="EL65" s="195"/>
      <c r="EM65" s="195"/>
      <c r="EN65" s="195"/>
      <c r="EO65" s="195"/>
      <c r="EP65" s="195"/>
      <c r="EQ65" s="195"/>
      <c r="ER65" s="195"/>
      <c r="ES65" s="195"/>
      <c r="ET65" s="195"/>
      <c r="EU65" s="195"/>
      <c r="EV65" s="195"/>
      <c r="EW65" s="195"/>
      <c r="EX65" s="195"/>
      <c r="EY65" s="195"/>
      <c r="EZ65" s="195"/>
      <c r="FA65" s="195"/>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c r="IC65" s="199"/>
      <c r="ID65" s="199"/>
      <c r="IE65" s="199"/>
      <c r="IF65" s="199"/>
      <c r="IG65" s="199"/>
      <c r="IH65" s="199"/>
      <c r="II65" s="199"/>
      <c r="IJ65" s="199"/>
      <c r="IK65" s="199"/>
      <c r="IL65" s="199"/>
      <c r="IM65" s="199"/>
      <c r="IN65" s="199"/>
      <c r="IO65" s="199"/>
      <c r="IP65" s="199"/>
      <c r="IQ65" s="199"/>
      <c r="IR65" s="199"/>
      <c r="IS65" s="199"/>
      <c r="IT65" s="199"/>
      <c r="IU65" s="199"/>
      <c r="IV65" s="199"/>
    </row>
    <row r="66" spans="1:256" s="200" customFormat="1" ht="12.75" x14ac:dyDescent="0.2">
      <c r="A66" s="191" t="str">
        <f t="shared" si="0"/>
        <v/>
      </c>
      <c r="B66" s="146" t="str">
        <f>Stoff!B64</f>
        <v>MTBE</v>
      </c>
      <c r="C66" s="192">
        <f t="shared" si="1"/>
        <v>0</v>
      </c>
      <c r="D66" s="193">
        <f t="shared" si="2"/>
        <v>0</v>
      </c>
      <c r="E66" s="193">
        <f t="shared" si="4"/>
        <v>0</v>
      </c>
      <c r="F66" s="194" t="e">
        <f t="shared" si="3"/>
        <v>#NUM!</v>
      </c>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5"/>
      <c r="DN66" s="195"/>
      <c r="DO66" s="195"/>
      <c r="DP66" s="195"/>
      <c r="DQ66" s="195"/>
      <c r="DR66" s="195"/>
      <c r="DS66" s="195"/>
      <c r="DT66" s="195"/>
      <c r="DU66" s="195"/>
      <c r="DV66" s="195"/>
      <c r="DW66" s="195"/>
      <c r="DX66" s="195"/>
      <c r="DY66" s="195"/>
      <c r="DZ66" s="195"/>
      <c r="EA66" s="195"/>
      <c r="EB66" s="195"/>
      <c r="EC66" s="195"/>
      <c r="ED66" s="195"/>
      <c r="EE66" s="195"/>
      <c r="EF66" s="195"/>
      <c r="EG66" s="195"/>
      <c r="EH66" s="195"/>
      <c r="EI66" s="195"/>
      <c r="EJ66" s="195"/>
      <c r="EK66" s="195"/>
      <c r="EL66" s="195"/>
      <c r="EM66" s="195"/>
      <c r="EN66" s="195"/>
      <c r="EO66" s="195"/>
      <c r="EP66" s="195"/>
      <c r="EQ66" s="195"/>
      <c r="ER66" s="195"/>
      <c r="ES66" s="195"/>
      <c r="ET66" s="195"/>
      <c r="EU66" s="195"/>
      <c r="EV66" s="195"/>
      <c r="EW66" s="195"/>
      <c r="EX66" s="195"/>
      <c r="EY66" s="195"/>
      <c r="EZ66" s="195"/>
      <c r="FA66" s="195"/>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c r="IC66" s="199"/>
      <c r="ID66" s="199"/>
      <c r="IE66" s="199"/>
      <c r="IF66" s="199"/>
      <c r="IG66" s="199"/>
      <c r="IH66" s="199"/>
      <c r="II66" s="199"/>
      <c r="IJ66" s="199"/>
      <c r="IK66" s="199"/>
      <c r="IL66" s="199"/>
      <c r="IM66" s="199"/>
      <c r="IN66" s="199"/>
      <c r="IO66" s="199"/>
      <c r="IP66" s="199"/>
      <c r="IQ66" s="199"/>
      <c r="IR66" s="199"/>
      <c r="IS66" s="199"/>
      <c r="IT66" s="199"/>
      <c r="IU66" s="199"/>
      <c r="IV66" s="199"/>
    </row>
    <row r="67" spans="1:256" s="200" customFormat="1" ht="12.75" x14ac:dyDescent="0.2">
      <c r="A67" s="191" t="str">
        <f t="shared" si="0"/>
        <v/>
      </c>
      <c r="B67" s="146" t="str">
        <f>Stoff!B65</f>
        <v>Tetraetylbly</v>
      </c>
      <c r="C67" s="192">
        <f t="shared" si="1"/>
        <v>0</v>
      </c>
      <c r="D67" s="193">
        <f t="shared" si="2"/>
        <v>0</v>
      </c>
      <c r="E67" s="193">
        <f t="shared" si="4"/>
        <v>0</v>
      </c>
      <c r="F67" s="194" t="e">
        <f t="shared" si="3"/>
        <v>#NUM!</v>
      </c>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c r="EB67" s="195"/>
      <c r="EC67" s="195"/>
      <c r="ED67" s="195"/>
      <c r="EE67" s="195"/>
      <c r="EF67" s="195"/>
      <c r="EG67" s="195"/>
      <c r="EH67" s="195"/>
      <c r="EI67" s="195"/>
      <c r="EJ67" s="195"/>
      <c r="EK67" s="195"/>
      <c r="EL67" s="195"/>
      <c r="EM67" s="195"/>
      <c r="EN67" s="195"/>
      <c r="EO67" s="195"/>
      <c r="EP67" s="195"/>
      <c r="EQ67" s="195"/>
      <c r="ER67" s="195"/>
      <c r="ES67" s="195"/>
      <c r="ET67" s="195"/>
      <c r="EU67" s="195"/>
      <c r="EV67" s="195"/>
      <c r="EW67" s="195"/>
      <c r="EX67" s="195"/>
      <c r="EY67" s="195"/>
      <c r="EZ67" s="195"/>
      <c r="FA67" s="195"/>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c r="IC67" s="199"/>
      <c r="ID67" s="199"/>
      <c r="IE67" s="199"/>
      <c r="IF67" s="199"/>
      <c r="IG67" s="199"/>
      <c r="IH67" s="199"/>
      <c r="II67" s="199"/>
      <c r="IJ67" s="199"/>
      <c r="IK67" s="199"/>
      <c r="IL67" s="199"/>
      <c r="IM67" s="199"/>
      <c r="IN67" s="199"/>
      <c r="IO67" s="199"/>
      <c r="IP67" s="199"/>
      <c r="IQ67" s="199"/>
      <c r="IR67" s="199"/>
      <c r="IS67" s="199"/>
      <c r="IT67" s="199"/>
      <c r="IU67" s="199"/>
      <c r="IV67" s="199"/>
    </row>
    <row r="68" spans="1:256" s="200" customFormat="1" ht="12.75" x14ac:dyDescent="0.2">
      <c r="A68" s="191" t="str">
        <f t="shared" ref="A68:A86" si="5">IF(C68&gt;0,"x","")</f>
        <v/>
      </c>
      <c r="B68" s="146" t="str">
        <f>Stoff!B66</f>
        <v>PBDE-99</v>
      </c>
      <c r="C68" s="192">
        <f t="shared" ref="C68:C86" si="6">COUNT(G68:IV68)</f>
        <v>0</v>
      </c>
      <c r="D68" s="193">
        <f t="shared" ref="D68:D86" si="7">MAXA(G68:IV68)</f>
        <v>0</v>
      </c>
      <c r="E68" s="193">
        <f t="shared" si="4"/>
        <v>0</v>
      </c>
      <c r="F68" s="194" t="e">
        <f t="shared" ref="F68:F86" si="8">D68/MEDIAN(G68:IV68)</f>
        <v>#NUM!</v>
      </c>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c r="EO68" s="195"/>
      <c r="EP68" s="195"/>
      <c r="EQ68" s="195"/>
      <c r="ER68" s="195"/>
      <c r="ES68" s="195"/>
      <c r="ET68" s="195"/>
      <c r="EU68" s="195"/>
      <c r="EV68" s="195"/>
      <c r="EW68" s="195"/>
      <c r="EX68" s="195"/>
      <c r="EY68" s="195"/>
      <c r="EZ68" s="195"/>
      <c r="FA68" s="195"/>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row>
    <row r="69" spans="1:256" s="200" customFormat="1" ht="12.75" x14ac:dyDescent="0.2">
      <c r="A69" s="191" t="str">
        <f t="shared" si="5"/>
        <v/>
      </c>
      <c r="B69" s="146" t="str">
        <f>Stoff!B67</f>
        <v>PBDE-154</v>
      </c>
      <c r="C69" s="192">
        <f t="shared" si="6"/>
        <v>0</v>
      </c>
      <c r="D69" s="193">
        <f t="shared" si="7"/>
        <v>0</v>
      </c>
      <c r="E69" s="193">
        <f t="shared" ref="E69:E86" si="9">IF(D69&gt;0,AVERAGE(G69:IV69),0)</f>
        <v>0</v>
      </c>
      <c r="F69" s="194" t="e">
        <f t="shared" si="8"/>
        <v>#NUM!</v>
      </c>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c r="EO69" s="195"/>
      <c r="EP69" s="195"/>
      <c r="EQ69" s="195"/>
      <c r="ER69" s="195"/>
      <c r="ES69" s="195"/>
      <c r="ET69" s="195"/>
      <c r="EU69" s="195"/>
      <c r="EV69" s="195"/>
      <c r="EW69" s="195"/>
      <c r="EX69" s="195"/>
      <c r="EY69" s="195"/>
      <c r="EZ69" s="195"/>
      <c r="FA69" s="195"/>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c r="IC69" s="199"/>
      <c r="ID69" s="199"/>
      <c r="IE69" s="199"/>
      <c r="IF69" s="199"/>
      <c r="IG69" s="199"/>
      <c r="IH69" s="199"/>
      <c r="II69" s="199"/>
      <c r="IJ69" s="199"/>
      <c r="IK69" s="199"/>
      <c r="IL69" s="199"/>
      <c r="IM69" s="199"/>
      <c r="IN69" s="199"/>
      <c r="IO69" s="199"/>
      <c r="IP69" s="199"/>
      <c r="IQ69" s="199"/>
      <c r="IR69" s="199"/>
      <c r="IS69" s="199"/>
      <c r="IT69" s="199"/>
      <c r="IU69" s="199"/>
      <c r="IV69" s="199"/>
    </row>
    <row r="70" spans="1:256" s="200" customFormat="1" ht="12.75" x14ac:dyDescent="0.2">
      <c r="A70" s="191" t="str">
        <f t="shared" si="5"/>
        <v/>
      </c>
      <c r="B70" s="146" t="str">
        <f>Stoff!B68</f>
        <v>PBDE-209</v>
      </c>
      <c r="C70" s="192">
        <f t="shared" si="6"/>
        <v>0</v>
      </c>
      <c r="D70" s="193">
        <f t="shared" si="7"/>
        <v>0</v>
      </c>
      <c r="E70" s="193">
        <f t="shared" si="9"/>
        <v>0</v>
      </c>
      <c r="F70" s="194" t="e">
        <f t="shared" si="8"/>
        <v>#NUM!</v>
      </c>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5"/>
      <c r="DK70" s="195"/>
      <c r="DL70" s="195"/>
      <c r="DM70" s="195"/>
      <c r="DN70" s="195"/>
      <c r="DO70" s="195"/>
      <c r="DP70" s="195"/>
      <c r="DQ70" s="195"/>
      <c r="DR70" s="195"/>
      <c r="DS70" s="195"/>
      <c r="DT70" s="195"/>
      <c r="DU70" s="195"/>
      <c r="DV70" s="195"/>
      <c r="DW70" s="195"/>
      <c r="DX70" s="195"/>
      <c r="DY70" s="195"/>
      <c r="DZ70" s="195"/>
      <c r="EA70" s="195"/>
      <c r="EB70" s="195"/>
      <c r="EC70" s="195"/>
      <c r="ED70" s="195"/>
      <c r="EE70" s="195"/>
      <c r="EF70" s="195"/>
      <c r="EG70" s="195"/>
      <c r="EH70" s="195"/>
      <c r="EI70" s="195"/>
      <c r="EJ70" s="195"/>
      <c r="EK70" s="195"/>
      <c r="EL70" s="195"/>
      <c r="EM70" s="195"/>
      <c r="EN70" s="195"/>
      <c r="EO70" s="195"/>
      <c r="EP70" s="195"/>
      <c r="EQ70" s="195"/>
      <c r="ER70" s="195"/>
      <c r="ES70" s="195"/>
      <c r="ET70" s="195"/>
      <c r="EU70" s="195"/>
      <c r="EV70" s="195"/>
      <c r="EW70" s="195"/>
      <c r="EX70" s="195"/>
      <c r="EY70" s="195"/>
      <c r="EZ70" s="195"/>
      <c r="FA70" s="195"/>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row>
    <row r="71" spans="1:256" s="200" customFormat="1" ht="12.75" x14ac:dyDescent="0.2">
      <c r="A71" s="191" t="str">
        <f t="shared" si="5"/>
        <v/>
      </c>
      <c r="B71" s="146" t="str">
        <f>Stoff!B69</f>
        <v>HBCDD</v>
      </c>
      <c r="C71" s="192">
        <f t="shared" si="6"/>
        <v>0</v>
      </c>
      <c r="D71" s="193">
        <f t="shared" si="7"/>
        <v>0</v>
      </c>
      <c r="E71" s="193">
        <f t="shared" si="9"/>
        <v>0</v>
      </c>
      <c r="F71" s="194" t="e">
        <f t="shared" si="8"/>
        <v>#NUM!</v>
      </c>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5"/>
      <c r="DK71" s="195"/>
      <c r="DL71" s="195"/>
      <c r="DM71" s="195"/>
      <c r="DN71" s="195"/>
      <c r="DO71" s="195"/>
      <c r="DP71" s="195"/>
      <c r="DQ71" s="195"/>
      <c r="DR71" s="195"/>
      <c r="DS71" s="195"/>
      <c r="DT71" s="195"/>
      <c r="DU71" s="195"/>
      <c r="DV71" s="195"/>
      <c r="DW71" s="195"/>
      <c r="DX71" s="195"/>
      <c r="DY71" s="195"/>
      <c r="DZ71" s="195"/>
      <c r="EA71" s="195"/>
      <c r="EB71" s="195"/>
      <c r="EC71" s="195"/>
      <c r="ED71" s="195"/>
      <c r="EE71" s="195"/>
      <c r="EF71" s="195"/>
      <c r="EG71" s="195"/>
      <c r="EH71" s="195"/>
      <c r="EI71" s="195"/>
      <c r="EJ71" s="195"/>
      <c r="EK71" s="195"/>
      <c r="EL71" s="195"/>
      <c r="EM71" s="195"/>
      <c r="EN71" s="195"/>
      <c r="EO71" s="195"/>
      <c r="EP71" s="195"/>
      <c r="EQ71" s="195"/>
      <c r="ER71" s="195"/>
      <c r="ES71" s="195"/>
      <c r="ET71" s="195"/>
      <c r="EU71" s="195"/>
      <c r="EV71" s="195"/>
      <c r="EW71" s="195"/>
      <c r="EX71" s="195"/>
      <c r="EY71" s="195"/>
      <c r="EZ71" s="195"/>
      <c r="FA71" s="195"/>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row>
    <row r="72" spans="1:256" s="200" customFormat="1" ht="12.75" x14ac:dyDescent="0.2">
      <c r="A72" s="191" t="str">
        <f t="shared" si="5"/>
        <v/>
      </c>
      <c r="B72" s="146" t="str">
        <f>Stoff!B70</f>
        <v>Tetrabrombisfenol A</v>
      </c>
      <c r="C72" s="192">
        <f t="shared" si="6"/>
        <v>0</v>
      </c>
      <c r="D72" s="193">
        <f t="shared" si="7"/>
        <v>0</v>
      </c>
      <c r="E72" s="193">
        <f t="shared" si="9"/>
        <v>0</v>
      </c>
      <c r="F72" s="194" t="e">
        <f t="shared" si="8"/>
        <v>#NUM!</v>
      </c>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c r="EB72" s="195"/>
      <c r="EC72" s="195"/>
      <c r="ED72" s="195"/>
      <c r="EE72" s="195"/>
      <c r="EF72" s="195"/>
      <c r="EG72" s="195"/>
      <c r="EH72" s="195"/>
      <c r="EI72" s="195"/>
      <c r="EJ72" s="195"/>
      <c r="EK72" s="195"/>
      <c r="EL72" s="195"/>
      <c r="EM72" s="195"/>
      <c r="EN72" s="195"/>
      <c r="EO72" s="195"/>
      <c r="EP72" s="195"/>
      <c r="EQ72" s="195"/>
      <c r="ER72" s="195"/>
      <c r="ES72" s="195"/>
      <c r="ET72" s="195"/>
      <c r="EU72" s="195"/>
      <c r="EV72" s="195"/>
      <c r="EW72" s="195"/>
      <c r="EX72" s="195"/>
      <c r="EY72" s="195"/>
      <c r="EZ72" s="195"/>
      <c r="FA72" s="195"/>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row>
    <row r="73" spans="1:256" s="200" customFormat="1" ht="12.75" x14ac:dyDescent="0.2">
      <c r="A73" s="191" t="str">
        <f t="shared" si="5"/>
        <v/>
      </c>
      <c r="B73" s="146" t="str">
        <f>Stoff!B71</f>
        <v>Bisfenol A</v>
      </c>
      <c r="C73" s="192">
        <f t="shared" si="6"/>
        <v>0</v>
      </c>
      <c r="D73" s="193">
        <f t="shared" si="7"/>
        <v>0</v>
      </c>
      <c r="E73" s="193">
        <f t="shared" si="9"/>
        <v>0</v>
      </c>
      <c r="F73" s="194" t="e">
        <f t="shared" si="8"/>
        <v>#NUM!</v>
      </c>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c r="CT73" s="195"/>
      <c r="CU73" s="195"/>
      <c r="CV73" s="195"/>
      <c r="CW73" s="195"/>
      <c r="CX73" s="195"/>
      <c r="CY73" s="195"/>
      <c r="CZ73" s="195"/>
      <c r="DA73" s="195"/>
      <c r="DB73" s="195"/>
      <c r="DC73" s="195"/>
      <c r="DD73" s="195"/>
      <c r="DE73" s="195"/>
      <c r="DF73" s="195"/>
      <c r="DG73" s="195"/>
      <c r="DH73" s="195"/>
      <c r="DI73" s="195"/>
      <c r="DJ73" s="195"/>
      <c r="DK73" s="195"/>
      <c r="DL73" s="195"/>
      <c r="DM73" s="195"/>
      <c r="DN73" s="195"/>
      <c r="DO73" s="195"/>
      <c r="DP73" s="195"/>
      <c r="DQ73" s="195"/>
      <c r="DR73" s="195"/>
      <c r="DS73" s="195"/>
      <c r="DT73" s="195"/>
      <c r="DU73" s="195"/>
      <c r="DV73" s="195"/>
      <c r="DW73" s="195"/>
      <c r="DX73" s="195"/>
      <c r="DY73" s="195"/>
      <c r="DZ73" s="195"/>
      <c r="EA73" s="195"/>
      <c r="EB73" s="195"/>
      <c r="EC73" s="195"/>
      <c r="ED73" s="195"/>
      <c r="EE73" s="195"/>
      <c r="EF73" s="195"/>
      <c r="EG73" s="195"/>
      <c r="EH73" s="195"/>
      <c r="EI73" s="195"/>
      <c r="EJ73" s="195"/>
      <c r="EK73" s="195"/>
      <c r="EL73" s="195"/>
      <c r="EM73" s="195"/>
      <c r="EN73" s="195"/>
      <c r="EO73" s="195"/>
      <c r="EP73" s="195"/>
      <c r="EQ73" s="195"/>
      <c r="ER73" s="195"/>
      <c r="ES73" s="195"/>
      <c r="ET73" s="195"/>
      <c r="EU73" s="195"/>
      <c r="EV73" s="195"/>
      <c r="EW73" s="195"/>
      <c r="EX73" s="195"/>
      <c r="EY73" s="195"/>
      <c r="EZ73" s="195"/>
      <c r="FA73" s="195"/>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row>
    <row r="74" spans="1:256" s="200" customFormat="1" ht="12.75" x14ac:dyDescent="0.2">
      <c r="A74" s="191" t="str">
        <f t="shared" si="5"/>
        <v/>
      </c>
      <c r="B74" s="146" t="str">
        <f>Stoff!B72</f>
        <v>PFOS</v>
      </c>
      <c r="C74" s="192">
        <f t="shared" si="6"/>
        <v>0</v>
      </c>
      <c r="D74" s="193">
        <f t="shared" si="7"/>
        <v>0</v>
      </c>
      <c r="E74" s="193">
        <f t="shared" si="9"/>
        <v>0</v>
      </c>
      <c r="F74" s="194" t="e">
        <f t="shared" si="8"/>
        <v>#NUM!</v>
      </c>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c r="DQ74" s="195"/>
      <c r="DR74" s="195"/>
      <c r="DS74" s="195"/>
      <c r="DT74" s="195"/>
      <c r="DU74" s="195"/>
      <c r="DV74" s="195"/>
      <c r="DW74" s="195"/>
      <c r="DX74" s="195"/>
      <c r="DY74" s="195"/>
      <c r="DZ74" s="195"/>
      <c r="EA74" s="195"/>
      <c r="EB74" s="195"/>
      <c r="EC74" s="195"/>
      <c r="ED74" s="195"/>
      <c r="EE74" s="195"/>
      <c r="EF74" s="195"/>
      <c r="EG74" s="195"/>
      <c r="EH74" s="195"/>
      <c r="EI74" s="195"/>
      <c r="EJ74" s="195"/>
      <c r="EK74" s="195"/>
      <c r="EL74" s="195"/>
      <c r="EM74" s="195"/>
      <c r="EN74" s="195"/>
      <c r="EO74" s="195"/>
      <c r="EP74" s="195"/>
      <c r="EQ74" s="195"/>
      <c r="ER74" s="195"/>
      <c r="ES74" s="195"/>
      <c r="ET74" s="195"/>
      <c r="EU74" s="195"/>
      <c r="EV74" s="195"/>
      <c r="EW74" s="195"/>
      <c r="EX74" s="195"/>
      <c r="EY74" s="195"/>
      <c r="EZ74" s="195"/>
      <c r="FA74" s="195"/>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row>
    <row r="75" spans="1:256" s="200" customFormat="1" ht="12.75" x14ac:dyDescent="0.2">
      <c r="A75" s="191" t="str">
        <f t="shared" si="5"/>
        <v/>
      </c>
      <c r="B75" s="146" t="str">
        <f>Stoff!B73</f>
        <v>Nonylfenol</v>
      </c>
      <c r="C75" s="192">
        <f t="shared" si="6"/>
        <v>0</v>
      </c>
      <c r="D75" s="193">
        <f t="shared" si="7"/>
        <v>0</v>
      </c>
      <c r="E75" s="193">
        <f t="shared" si="9"/>
        <v>0</v>
      </c>
      <c r="F75" s="194" t="e">
        <f t="shared" si="8"/>
        <v>#NUM!</v>
      </c>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5"/>
      <c r="DR75" s="195"/>
      <c r="DS75" s="195"/>
      <c r="DT75" s="195"/>
      <c r="DU75" s="195"/>
      <c r="DV75" s="195"/>
      <c r="DW75" s="195"/>
      <c r="DX75" s="195"/>
      <c r="DY75" s="195"/>
      <c r="DZ75" s="195"/>
      <c r="EA75" s="195"/>
      <c r="EB75" s="195"/>
      <c r="EC75" s="195"/>
      <c r="ED75" s="195"/>
      <c r="EE75" s="195"/>
      <c r="EF75" s="195"/>
      <c r="EG75" s="195"/>
      <c r="EH75" s="195"/>
      <c r="EI75" s="195"/>
      <c r="EJ75" s="195"/>
      <c r="EK75" s="195"/>
      <c r="EL75" s="195"/>
      <c r="EM75" s="195"/>
      <c r="EN75" s="195"/>
      <c r="EO75" s="195"/>
      <c r="EP75" s="195"/>
      <c r="EQ75" s="195"/>
      <c r="ER75" s="195"/>
      <c r="ES75" s="195"/>
      <c r="ET75" s="195"/>
      <c r="EU75" s="195"/>
      <c r="EV75" s="195"/>
      <c r="EW75" s="195"/>
      <c r="EX75" s="195"/>
      <c r="EY75" s="195"/>
      <c r="EZ75" s="195"/>
      <c r="FA75" s="195"/>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c r="IC75" s="199"/>
      <c r="ID75" s="199"/>
      <c r="IE75" s="199"/>
      <c r="IF75" s="199"/>
      <c r="IG75" s="199"/>
      <c r="IH75" s="199"/>
      <c r="II75" s="199"/>
      <c r="IJ75" s="199"/>
      <c r="IK75" s="199"/>
      <c r="IL75" s="199"/>
      <c r="IM75" s="199"/>
      <c r="IN75" s="199"/>
      <c r="IO75" s="199"/>
      <c r="IP75" s="199"/>
      <c r="IQ75" s="199"/>
      <c r="IR75" s="199"/>
      <c r="IS75" s="199"/>
      <c r="IT75" s="199"/>
      <c r="IU75" s="199"/>
      <c r="IV75" s="199"/>
    </row>
    <row r="76" spans="1:256" s="200" customFormat="1" ht="12.75" x14ac:dyDescent="0.2">
      <c r="A76" s="191" t="str">
        <f t="shared" si="5"/>
        <v/>
      </c>
      <c r="B76" s="146" t="str">
        <f>Stoff!B74</f>
        <v>Nonylfenoletoksilat</v>
      </c>
      <c r="C76" s="192">
        <f t="shared" si="6"/>
        <v>0</v>
      </c>
      <c r="D76" s="193">
        <f t="shared" si="7"/>
        <v>0</v>
      </c>
      <c r="E76" s="193">
        <f t="shared" si="9"/>
        <v>0</v>
      </c>
      <c r="F76" s="194" t="e">
        <f t="shared" si="8"/>
        <v>#NUM!</v>
      </c>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c r="CX76" s="195"/>
      <c r="CY76" s="195"/>
      <c r="CZ76" s="195"/>
      <c r="DA76" s="195"/>
      <c r="DB76" s="195"/>
      <c r="DC76" s="195"/>
      <c r="DD76" s="195"/>
      <c r="DE76" s="195"/>
      <c r="DF76" s="195"/>
      <c r="DG76" s="195"/>
      <c r="DH76" s="195"/>
      <c r="DI76" s="195"/>
      <c r="DJ76" s="195"/>
      <c r="DK76" s="195"/>
      <c r="DL76" s="195"/>
      <c r="DM76" s="195"/>
      <c r="DN76" s="195"/>
      <c r="DO76" s="195"/>
      <c r="DP76" s="195"/>
      <c r="DQ76" s="195"/>
      <c r="DR76" s="195"/>
      <c r="DS76" s="195"/>
      <c r="DT76" s="195"/>
      <c r="DU76" s="195"/>
      <c r="DV76" s="195"/>
      <c r="DW76" s="195"/>
      <c r="DX76" s="195"/>
      <c r="DY76" s="195"/>
      <c r="DZ76" s="195"/>
      <c r="EA76" s="195"/>
      <c r="EB76" s="195"/>
      <c r="EC76" s="195"/>
      <c r="ED76" s="195"/>
      <c r="EE76" s="195"/>
      <c r="EF76" s="195"/>
      <c r="EG76" s="195"/>
      <c r="EH76" s="195"/>
      <c r="EI76" s="195"/>
      <c r="EJ76" s="195"/>
      <c r="EK76" s="195"/>
      <c r="EL76" s="195"/>
      <c r="EM76" s="195"/>
      <c r="EN76" s="195"/>
      <c r="EO76" s="195"/>
      <c r="EP76" s="195"/>
      <c r="EQ76" s="195"/>
      <c r="ER76" s="195"/>
      <c r="ES76" s="195"/>
      <c r="ET76" s="195"/>
      <c r="EU76" s="195"/>
      <c r="EV76" s="195"/>
      <c r="EW76" s="195"/>
      <c r="EX76" s="195"/>
      <c r="EY76" s="195"/>
      <c r="EZ76" s="195"/>
      <c r="FA76" s="195"/>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c r="IC76" s="199"/>
      <c r="ID76" s="199"/>
      <c r="IE76" s="199"/>
      <c r="IF76" s="199"/>
      <c r="IG76" s="199"/>
      <c r="IH76" s="199"/>
      <c r="II76" s="199"/>
      <c r="IJ76" s="199"/>
      <c r="IK76" s="199"/>
      <c r="IL76" s="199"/>
      <c r="IM76" s="199"/>
      <c r="IN76" s="199"/>
      <c r="IO76" s="199"/>
      <c r="IP76" s="199"/>
      <c r="IQ76" s="199"/>
      <c r="IR76" s="199"/>
      <c r="IS76" s="199"/>
      <c r="IT76" s="199"/>
      <c r="IU76" s="199"/>
      <c r="IV76" s="199"/>
    </row>
    <row r="77" spans="1:256" s="200" customFormat="1" ht="12.75" x14ac:dyDescent="0.2">
      <c r="A77" s="191" t="str">
        <f t="shared" si="5"/>
        <v/>
      </c>
      <c r="B77" s="146" t="str">
        <f>Stoff!B75</f>
        <v>Oktylfenol</v>
      </c>
      <c r="C77" s="192">
        <f t="shared" si="6"/>
        <v>0</v>
      </c>
      <c r="D77" s="193">
        <f t="shared" si="7"/>
        <v>0</v>
      </c>
      <c r="E77" s="193">
        <f t="shared" si="9"/>
        <v>0</v>
      </c>
      <c r="F77" s="194" t="e">
        <f t="shared" si="8"/>
        <v>#NUM!</v>
      </c>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c r="CT77" s="195"/>
      <c r="CU77" s="195"/>
      <c r="CV77" s="195"/>
      <c r="CW77" s="195"/>
      <c r="CX77" s="195"/>
      <c r="CY77" s="195"/>
      <c r="CZ77" s="195"/>
      <c r="DA77" s="195"/>
      <c r="DB77" s="195"/>
      <c r="DC77" s="195"/>
      <c r="DD77" s="195"/>
      <c r="DE77" s="195"/>
      <c r="DF77" s="195"/>
      <c r="DG77" s="195"/>
      <c r="DH77" s="195"/>
      <c r="DI77" s="195"/>
      <c r="DJ77" s="195"/>
      <c r="DK77" s="195"/>
      <c r="DL77" s="195"/>
      <c r="DM77" s="195"/>
      <c r="DN77" s="195"/>
      <c r="DO77" s="195"/>
      <c r="DP77" s="195"/>
      <c r="DQ77" s="195"/>
      <c r="DR77" s="195"/>
      <c r="DS77" s="195"/>
      <c r="DT77" s="195"/>
      <c r="DU77" s="195"/>
      <c r="DV77" s="195"/>
      <c r="DW77" s="195"/>
      <c r="DX77" s="195"/>
      <c r="DY77" s="195"/>
      <c r="DZ77" s="195"/>
      <c r="EA77" s="195"/>
      <c r="EB77" s="195"/>
      <c r="EC77" s="195"/>
      <c r="ED77" s="195"/>
      <c r="EE77" s="195"/>
      <c r="EF77" s="195"/>
      <c r="EG77" s="195"/>
      <c r="EH77" s="195"/>
      <c r="EI77" s="195"/>
      <c r="EJ77" s="195"/>
      <c r="EK77" s="195"/>
      <c r="EL77" s="195"/>
      <c r="EM77" s="195"/>
      <c r="EN77" s="195"/>
      <c r="EO77" s="195"/>
      <c r="EP77" s="195"/>
      <c r="EQ77" s="195"/>
      <c r="ER77" s="195"/>
      <c r="ES77" s="195"/>
      <c r="ET77" s="195"/>
      <c r="EU77" s="195"/>
      <c r="EV77" s="195"/>
      <c r="EW77" s="195"/>
      <c r="EX77" s="195"/>
      <c r="EY77" s="195"/>
      <c r="EZ77" s="195"/>
      <c r="FA77" s="195"/>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c r="IC77" s="199"/>
      <c r="ID77" s="199"/>
      <c r="IE77" s="199"/>
      <c r="IF77" s="199"/>
      <c r="IG77" s="199"/>
      <c r="IH77" s="199"/>
      <c r="II77" s="199"/>
      <c r="IJ77" s="199"/>
      <c r="IK77" s="199"/>
      <c r="IL77" s="199"/>
      <c r="IM77" s="199"/>
      <c r="IN77" s="199"/>
      <c r="IO77" s="199"/>
      <c r="IP77" s="199"/>
      <c r="IQ77" s="199"/>
      <c r="IR77" s="199"/>
      <c r="IS77" s="199"/>
      <c r="IT77" s="199"/>
      <c r="IU77" s="199"/>
      <c r="IV77" s="199"/>
    </row>
    <row r="78" spans="1:256" s="200" customFormat="1" ht="12.75" x14ac:dyDescent="0.2">
      <c r="A78" s="191" t="str">
        <f t="shared" si="5"/>
        <v/>
      </c>
      <c r="B78" s="146" t="str">
        <f>Stoff!B76</f>
        <v>Oktylfenoletoksilat</v>
      </c>
      <c r="C78" s="192">
        <f t="shared" si="6"/>
        <v>0</v>
      </c>
      <c r="D78" s="193">
        <f t="shared" si="7"/>
        <v>0</v>
      </c>
      <c r="E78" s="193">
        <f t="shared" si="9"/>
        <v>0</v>
      </c>
      <c r="F78" s="194" t="e">
        <f t="shared" si="8"/>
        <v>#NUM!</v>
      </c>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5"/>
      <c r="DK78" s="195"/>
      <c r="DL78" s="195"/>
      <c r="DM78" s="195"/>
      <c r="DN78" s="195"/>
      <c r="DO78" s="195"/>
      <c r="DP78" s="195"/>
      <c r="DQ78" s="195"/>
      <c r="DR78" s="195"/>
      <c r="DS78" s="195"/>
      <c r="DT78" s="195"/>
      <c r="DU78" s="195"/>
      <c r="DV78" s="195"/>
      <c r="DW78" s="195"/>
      <c r="DX78" s="195"/>
      <c r="DY78" s="195"/>
      <c r="DZ78" s="195"/>
      <c r="EA78" s="195"/>
      <c r="EB78" s="195"/>
      <c r="EC78" s="195"/>
      <c r="ED78" s="195"/>
      <c r="EE78" s="195"/>
      <c r="EF78" s="195"/>
      <c r="EG78" s="195"/>
      <c r="EH78" s="195"/>
      <c r="EI78" s="195"/>
      <c r="EJ78" s="195"/>
      <c r="EK78" s="195"/>
      <c r="EL78" s="195"/>
      <c r="EM78" s="195"/>
      <c r="EN78" s="195"/>
      <c r="EO78" s="195"/>
      <c r="EP78" s="195"/>
      <c r="EQ78" s="195"/>
      <c r="ER78" s="195"/>
      <c r="ES78" s="195"/>
      <c r="ET78" s="195"/>
      <c r="EU78" s="195"/>
      <c r="EV78" s="195"/>
      <c r="EW78" s="195"/>
      <c r="EX78" s="195"/>
      <c r="EY78" s="195"/>
      <c r="EZ78" s="195"/>
      <c r="FA78" s="195"/>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c r="IC78" s="199"/>
      <c r="ID78" s="199"/>
      <c r="IE78" s="199"/>
      <c r="IF78" s="199"/>
      <c r="IG78" s="199"/>
      <c r="IH78" s="199"/>
      <c r="II78" s="199"/>
      <c r="IJ78" s="199"/>
      <c r="IK78" s="199"/>
      <c r="IL78" s="199"/>
      <c r="IM78" s="199"/>
      <c r="IN78" s="199"/>
      <c r="IO78" s="199"/>
      <c r="IP78" s="199"/>
      <c r="IQ78" s="199"/>
      <c r="IR78" s="199"/>
      <c r="IS78" s="199"/>
      <c r="IT78" s="199"/>
      <c r="IU78" s="199"/>
      <c r="IV78" s="199"/>
    </row>
    <row r="79" spans="1:256" s="200" customFormat="1" ht="12.75" x14ac:dyDescent="0.2">
      <c r="A79" s="191" t="str">
        <f t="shared" si="5"/>
        <v/>
      </c>
      <c r="B79" s="146" t="str">
        <f>Stoff!B77</f>
        <v>TBT-oksid</v>
      </c>
      <c r="C79" s="192">
        <f t="shared" si="6"/>
        <v>0</v>
      </c>
      <c r="D79" s="193">
        <f t="shared" si="7"/>
        <v>0</v>
      </c>
      <c r="E79" s="193">
        <f t="shared" si="9"/>
        <v>0</v>
      </c>
      <c r="F79" s="194" t="e">
        <f t="shared" si="8"/>
        <v>#NUM!</v>
      </c>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c r="DO79" s="195"/>
      <c r="DP79" s="195"/>
      <c r="DQ79" s="195"/>
      <c r="DR79" s="195"/>
      <c r="DS79" s="195"/>
      <c r="DT79" s="195"/>
      <c r="DU79" s="195"/>
      <c r="DV79" s="195"/>
      <c r="DW79" s="195"/>
      <c r="DX79" s="195"/>
      <c r="DY79" s="195"/>
      <c r="DZ79" s="195"/>
      <c r="EA79" s="195"/>
      <c r="EB79" s="195"/>
      <c r="EC79" s="195"/>
      <c r="ED79" s="195"/>
      <c r="EE79" s="195"/>
      <c r="EF79" s="195"/>
      <c r="EG79" s="195"/>
      <c r="EH79" s="195"/>
      <c r="EI79" s="195"/>
      <c r="EJ79" s="195"/>
      <c r="EK79" s="195"/>
      <c r="EL79" s="195"/>
      <c r="EM79" s="195"/>
      <c r="EN79" s="195"/>
      <c r="EO79" s="195"/>
      <c r="EP79" s="195"/>
      <c r="EQ79" s="195"/>
      <c r="ER79" s="195"/>
      <c r="ES79" s="195"/>
      <c r="ET79" s="195"/>
      <c r="EU79" s="195"/>
      <c r="EV79" s="195"/>
      <c r="EW79" s="195"/>
      <c r="EX79" s="195"/>
      <c r="EY79" s="195"/>
      <c r="EZ79" s="195"/>
      <c r="FA79" s="195"/>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c r="IC79" s="199"/>
      <c r="ID79" s="199"/>
      <c r="IE79" s="199"/>
      <c r="IF79" s="199"/>
      <c r="IG79" s="199"/>
      <c r="IH79" s="199"/>
      <c r="II79" s="199"/>
      <c r="IJ79" s="199"/>
      <c r="IK79" s="199"/>
      <c r="IL79" s="199"/>
      <c r="IM79" s="199"/>
      <c r="IN79" s="199"/>
      <c r="IO79" s="199"/>
      <c r="IP79" s="199"/>
      <c r="IQ79" s="199"/>
      <c r="IR79" s="199"/>
      <c r="IS79" s="199"/>
      <c r="IT79" s="199"/>
      <c r="IU79" s="199"/>
      <c r="IV79" s="199"/>
    </row>
    <row r="80" spans="1:256" s="200" customFormat="1" ht="12.75" x14ac:dyDescent="0.2">
      <c r="A80" s="191" t="str">
        <f t="shared" si="5"/>
        <v/>
      </c>
      <c r="B80" s="146" t="str">
        <f>Stoff!B78</f>
        <v>Trifenyltinnklorid</v>
      </c>
      <c r="C80" s="192">
        <f t="shared" si="6"/>
        <v>0</v>
      </c>
      <c r="D80" s="193">
        <f t="shared" si="7"/>
        <v>0</v>
      </c>
      <c r="E80" s="193">
        <f t="shared" si="9"/>
        <v>0</v>
      </c>
      <c r="F80" s="194" t="e">
        <f t="shared" si="8"/>
        <v>#NUM!</v>
      </c>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c r="CT80" s="195"/>
      <c r="CU80" s="195"/>
      <c r="CV80" s="195"/>
      <c r="CW80" s="195"/>
      <c r="CX80" s="195"/>
      <c r="CY80" s="195"/>
      <c r="CZ80" s="195"/>
      <c r="DA80" s="195"/>
      <c r="DB80" s="195"/>
      <c r="DC80" s="195"/>
      <c r="DD80" s="195"/>
      <c r="DE80" s="195"/>
      <c r="DF80" s="195"/>
      <c r="DG80" s="195"/>
      <c r="DH80" s="195"/>
      <c r="DI80" s="195"/>
      <c r="DJ80" s="195"/>
      <c r="DK80" s="195"/>
      <c r="DL80" s="195"/>
      <c r="DM80" s="195"/>
      <c r="DN80" s="195"/>
      <c r="DO80" s="195"/>
      <c r="DP80" s="195"/>
      <c r="DQ80" s="195"/>
      <c r="DR80" s="195"/>
      <c r="DS80" s="195"/>
      <c r="DT80" s="195"/>
      <c r="DU80" s="195"/>
      <c r="DV80" s="195"/>
      <c r="DW80" s="195"/>
      <c r="DX80" s="195"/>
      <c r="DY80" s="195"/>
      <c r="DZ80" s="195"/>
      <c r="EA80" s="195"/>
      <c r="EB80" s="195"/>
      <c r="EC80" s="195"/>
      <c r="ED80" s="195"/>
      <c r="EE80" s="195"/>
      <c r="EF80" s="195"/>
      <c r="EG80" s="195"/>
      <c r="EH80" s="195"/>
      <c r="EI80" s="195"/>
      <c r="EJ80" s="195"/>
      <c r="EK80" s="195"/>
      <c r="EL80" s="195"/>
      <c r="EM80" s="195"/>
      <c r="EN80" s="195"/>
      <c r="EO80" s="195"/>
      <c r="EP80" s="195"/>
      <c r="EQ80" s="195"/>
      <c r="ER80" s="195"/>
      <c r="ES80" s="195"/>
      <c r="ET80" s="195"/>
      <c r="EU80" s="195"/>
      <c r="EV80" s="195"/>
      <c r="EW80" s="195"/>
      <c r="EX80" s="195"/>
      <c r="EY80" s="195"/>
      <c r="EZ80" s="195"/>
      <c r="FA80" s="195"/>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c r="IC80" s="199"/>
      <c r="ID80" s="199"/>
      <c r="IE80" s="199"/>
      <c r="IF80" s="199"/>
      <c r="IG80" s="199"/>
      <c r="IH80" s="199"/>
      <c r="II80" s="199"/>
      <c r="IJ80" s="199"/>
      <c r="IK80" s="199"/>
      <c r="IL80" s="199"/>
      <c r="IM80" s="199"/>
      <c r="IN80" s="199"/>
      <c r="IO80" s="199"/>
      <c r="IP80" s="199"/>
      <c r="IQ80" s="199"/>
      <c r="IR80" s="199"/>
      <c r="IS80" s="199"/>
      <c r="IT80" s="199"/>
      <c r="IU80" s="199"/>
      <c r="IV80" s="199"/>
    </row>
    <row r="81" spans="1:256" s="200" customFormat="1" ht="12.75" x14ac:dyDescent="0.2">
      <c r="A81" s="191" t="str">
        <f t="shared" si="5"/>
        <v/>
      </c>
      <c r="B81" s="146" t="str">
        <f>Stoff!B79</f>
        <v>Di(2-etylheksyl)ftalat</v>
      </c>
      <c r="C81" s="192">
        <f t="shared" si="6"/>
        <v>0</v>
      </c>
      <c r="D81" s="193">
        <f t="shared" si="7"/>
        <v>0</v>
      </c>
      <c r="E81" s="193">
        <f t="shared" si="9"/>
        <v>0</v>
      </c>
      <c r="F81" s="194" t="e">
        <f t="shared" si="8"/>
        <v>#NUM!</v>
      </c>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c r="CT81" s="195"/>
      <c r="CU81" s="195"/>
      <c r="CV81" s="195"/>
      <c r="CW81" s="195"/>
      <c r="CX81" s="195"/>
      <c r="CY81" s="195"/>
      <c r="CZ81" s="195"/>
      <c r="DA81" s="195"/>
      <c r="DB81" s="195"/>
      <c r="DC81" s="195"/>
      <c r="DD81" s="195"/>
      <c r="DE81" s="195"/>
      <c r="DF81" s="195"/>
      <c r="DG81" s="195"/>
      <c r="DH81" s="195"/>
      <c r="DI81" s="195"/>
      <c r="DJ81" s="195"/>
      <c r="DK81" s="195"/>
      <c r="DL81" s="195"/>
      <c r="DM81" s="195"/>
      <c r="DN81" s="195"/>
      <c r="DO81" s="195"/>
      <c r="DP81" s="195"/>
      <c r="DQ81" s="195"/>
      <c r="DR81" s="195"/>
      <c r="DS81" s="195"/>
      <c r="DT81" s="195"/>
      <c r="DU81" s="195"/>
      <c r="DV81" s="195"/>
      <c r="DW81" s="195"/>
      <c r="DX81" s="195"/>
      <c r="DY81" s="195"/>
      <c r="DZ81" s="195"/>
      <c r="EA81" s="195"/>
      <c r="EB81" s="195"/>
      <c r="EC81" s="195"/>
      <c r="ED81" s="195"/>
      <c r="EE81" s="195"/>
      <c r="EF81" s="195"/>
      <c r="EG81" s="195"/>
      <c r="EH81" s="195"/>
      <c r="EI81" s="195"/>
      <c r="EJ81" s="195"/>
      <c r="EK81" s="195"/>
      <c r="EL81" s="195"/>
      <c r="EM81" s="195"/>
      <c r="EN81" s="195"/>
      <c r="EO81" s="195"/>
      <c r="EP81" s="195"/>
      <c r="EQ81" s="195"/>
      <c r="ER81" s="195"/>
      <c r="ES81" s="195"/>
      <c r="ET81" s="195"/>
      <c r="EU81" s="195"/>
      <c r="EV81" s="195"/>
      <c r="EW81" s="195"/>
      <c r="EX81" s="195"/>
      <c r="EY81" s="195"/>
      <c r="EZ81" s="195"/>
      <c r="FA81" s="195"/>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c r="IR81" s="199"/>
      <c r="IS81" s="199"/>
      <c r="IT81" s="199"/>
      <c r="IU81" s="199"/>
      <c r="IV81" s="199"/>
    </row>
    <row r="82" spans="1:256" s="200" customFormat="1" ht="12.75" x14ac:dyDescent="0.2">
      <c r="A82" s="191" t="str">
        <f t="shared" si="5"/>
        <v/>
      </c>
      <c r="B82" s="146" t="str">
        <f>Stoff!B80</f>
        <v>Mellomkjedete kl. paraf.</v>
      </c>
      <c r="C82" s="192">
        <f t="shared" si="6"/>
        <v>0</v>
      </c>
      <c r="D82" s="193">
        <f t="shared" si="7"/>
        <v>0</v>
      </c>
      <c r="E82" s="193">
        <f t="shared" si="9"/>
        <v>0</v>
      </c>
      <c r="F82" s="194" t="e">
        <f t="shared" si="8"/>
        <v>#NUM!</v>
      </c>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95"/>
      <c r="DQ82" s="195"/>
      <c r="DR82" s="195"/>
      <c r="DS82" s="195"/>
      <c r="DT82" s="195"/>
      <c r="DU82" s="195"/>
      <c r="DV82" s="195"/>
      <c r="DW82" s="195"/>
      <c r="DX82" s="195"/>
      <c r="DY82" s="195"/>
      <c r="DZ82" s="195"/>
      <c r="EA82" s="195"/>
      <c r="EB82" s="195"/>
      <c r="EC82" s="195"/>
      <c r="ED82" s="195"/>
      <c r="EE82" s="195"/>
      <c r="EF82" s="195"/>
      <c r="EG82" s="195"/>
      <c r="EH82" s="195"/>
      <c r="EI82" s="195"/>
      <c r="EJ82" s="195"/>
      <c r="EK82" s="195"/>
      <c r="EL82" s="195"/>
      <c r="EM82" s="195"/>
      <c r="EN82" s="195"/>
      <c r="EO82" s="195"/>
      <c r="EP82" s="195"/>
      <c r="EQ82" s="195"/>
      <c r="ER82" s="195"/>
      <c r="ES82" s="195"/>
      <c r="ET82" s="195"/>
      <c r="EU82" s="195"/>
      <c r="EV82" s="195"/>
      <c r="EW82" s="195"/>
      <c r="EX82" s="195"/>
      <c r="EY82" s="195"/>
      <c r="EZ82" s="195"/>
      <c r="FA82" s="195"/>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c r="IC82" s="199"/>
      <c r="ID82" s="199"/>
      <c r="IE82" s="199"/>
      <c r="IF82" s="199"/>
      <c r="IG82" s="199"/>
      <c r="IH82" s="199"/>
      <c r="II82" s="199"/>
      <c r="IJ82" s="199"/>
      <c r="IK82" s="199"/>
      <c r="IL82" s="199"/>
      <c r="IM82" s="199"/>
      <c r="IN82" s="199"/>
      <c r="IO82" s="199"/>
      <c r="IP82" s="199"/>
      <c r="IQ82" s="199"/>
      <c r="IR82" s="199"/>
      <c r="IS82" s="199"/>
      <c r="IT82" s="199"/>
      <c r="IU82" s="199"/>
      <c r="IV82" s="199"/>
    </row>
    <row r="83" spans="1:256" s="200" customFormat="1" ht="12.75" x14ac:dyDescent="0.2">
      <c r="A83" s="191" t="str">
        <f t="shared" si="5"/>
        <v/>
      </c>
      <c r="B83" s="146" t="str">
        <f>Stoff!B81</f>
        <v>Kortkjedete kl. paraf.</v>
      </c>
      <c r="C83" s="192">
        <f t="shared" si="6"/>
        <v>0</v>
      </c>
      <c r="D83" s="193">
        <f t="shared" si="7"/>
        <v>0</v>
      </c>
      <c r="E83" s="193">
        <f t="shared" si="9"/>
        <v>0</v>
      </c>
      <c r="F83" s="194" t="e">
        <f t="shared" si="8"/>
        <v>#NUM!</v>
      </c>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5"/>
      <c r="DK83" s="195"/>
      <c r="DL83" s="195"/>
      <c r="DM83" s="195"/>
      <c r="DN83" s="195"/>
      <c r="DO83" s="195"/>
      <c r="DP83" s="195"/>
      <c r="DQ83" s="195"/>
      <c r="DR83" s="195"/>
      <c r="DS83" s="195"/>
      <c r="DT83" s="195"/>
      <c r="DU83" s="195"/>
      <c r="DV83" s="195"/>
      <c r="DW83" s="195"/>
      <c r="DX83" s="195"/>
      <c r="DY83" s="195"/>
      <c r="DZ83" s="195"/>
      <c r="EA83" s="195"/>
      <c r="EB83" s="195"/>
      <c r="EC83" s="195"/>
      <c r="ED83" s="195"/>
      <c r="EE83" s="195"/>
      <c r="EF83" s="195"/>
      <c r="EG83" s="195"/>
      <c r="EH83" s="195"/>
      <c r="EI83" s="195"/>
      <c r="EJ83" s="195"/>
      <c r="EK83" s="195"/>
      <c r="EL83" s="195"/>
      <c r="EM83" s="195"/>
      <c r="EN83" s="195"/>
      <c r="EO83" s="195"/>
      <c r="EP83" s="195"/>
      <c r="EQ83" s="195"/>
      <c r="ER83" s="195"/>
      <c r="ES83" s="195"/>
      <c r="ET83" s="195"/>
      <c r="EU83" s="195"/>
      <c r="EV83" s="195"/>
      <c r="EW83" s="195"/>
      <c r="EX83" s="195"/>
      <c r="EY83" s="195"/>
      <c r="EZ83" s="195"/>
      <c r="FA83" s="195"/>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c r="IC83" s="199"/>
      <c r="ID83" s="199"/>
      <c r="IE83" s="199"/>
      <c r="IF83" s="199"/>
      <c r="IG83" s="199"/>
      <c r="IH83" s="199"/>
      <c r="II83" s="199"/>
      <c r="IJ83" s="199"/>
      <c r="IK83" s="199"/>
      <c r="IL83" s="199"/>
      <c r="IM83" s="199"/>
      <c r="IN83" s="199"/>
      <c r="IO83" s="199"/>
      <c r="IP83" s="199"/>
      <c r="IQ83" s="199"/>
      <c r="IR83" s="199"/>
      <c r="IS83" s="199"/>
      <c r="IT83" s="199"/>
      <c r="IU83" s="199"/>
      <c r="IV83" s="199"/>
    </row>
    <row r="84" spans="1:256" s="200" customFormat="1" ht="12.75" x14ac:dyDescent="0.2">
      <c r="A84" s="191" t="str">
        <f t="shared" si="5"/>
        <v/>
      </c>
      <c r="B84" s="146" t="str">
        <f>Stoff!B82</f>
        <v>Polyklorerte naftalener</v>
      </c>
      <c r="C84" s="192">
        <f t="shared" si="6"/>
        <v>0</v>
      </c>
      <c r="D84" s="193">
        <f t="shared" si="7"/>
        <v>0</v>
      </c>
      <c r="E84" s="193">
        <f t="shared" si="9"/>
        <v>0</v>
      </c>
      <c r="F84" s="194" t="e">
        <f t="shared" si="8"/>
        <v>#NUM!</v>
      </c>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c r="CT84" s="195"/>
      <c r="CU84" s="195"/>
      <c r="CV84" s="195"/>
      <c r="CW84" s="195"/>
      <c r="CX84" s="195"/>
      <c r="CY84" s="195"/>
      <c r="CZ84" s="195"/>
      <c r="DA84" s="195"/>
      <c r="DB84" s="195"/>
      <c r="DC84" s="195"/>
      <c r="DD84" s="195"/>
      <c r="DE84" s="195"/>
      <c r="DF84" s="195"/>
      <c r="DG84" s="195"/>
      <c r="DH84" s="195"/>
      <c r="DI84" s="195"/>
      <c r="DJ84" s="195"/>
      <c r="DK84" s="195"/>
      <c r="DL84" s="195"/>
      <c r="DM84" s="195"/>
      <c r="DN84" s="195"/>
      <c r="DO84" s="195"/>
      <c r="DP84" s="195"/>
      <c r="DQ84" s="195"/>
      <c r="DR84" s="195"/>
      <c r="DS84" s="195"/>
      <c r="DT84" s="195"/>
      <c r="DU84" s="195"/>
      <c r="DV84" s="195"/>
      <c r="DW84" s="195"/>
      <c r="DX84" s="195"/>
      <c r="DY84" s="195"/>
      <c r="DZ84" s="195"/>
      <c r="EA84" s="195"/>
      <c r="EB84" s="195"/>
      <c r="EC84" s="195"/>
      <c r="ED84" s="195"/>
      <c r="EE84" s="195"/>
      <c r="EF84" s="195"/>
      <c r="EG84" s="195"/>
      <c r="EH84" s="195"/>
      <c r="EI84" s="195"/>
      <c r="EJ84" s="195"/>
      <c r="EK84" s="195"/>
      <c r="EL84" s="195"/>
      <c r="EM84" s="195"/>
      <c r="EN84" s="195"/>
      <c r="EO84" s="195"/>
      <c r="EP84" s="195"/>
      <c r="EQ84" s="195"/>
      <c r="ER84" s="195"/>
      <c r="ES84" s="195"/>
      <c r="ET84" s="195"/>
      <c r="EU84" s="195"/>
      <c r="EV84" s="195"/>
      <c r="EW84" s="195"/>
      <c r="EX84" s="195"/>
      <c r="EY84" s="195"/>
      <c r="EZ84" s="195"/>
      <c r="FA84" s="195"/>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c r="IC84" s="199"/>
      <c r="ID84" s="199"/>
      <c r="IE84" s="199"/>
      <c r="IF84" s="199"/>
      <c r="IG84" s="199"/>
      <c r="IH84" s="199"/>
      <c r="II84" s="199"/>
      <c r="IJ84" s="199"/>
      <c r="IK84" s="199"/>
      <c r="IL84" s="199"/>
      <c r="IM84" s="199"/>
      <c r="IN84" s="199"/>
      <c r="IO84" s="199"/>
      <c r="IP84" s="199"/>
      <c r="IQ84" s="199"/>
      <c r="IR84" s="199"/>
      <c r="IS84" s="199"/>
      <c r="IT84" s="199"/>
      <c r="IU84" s="199"/>
      <c r="IV84" s="199"/>
    </row>
    <row r="85" spans="1:256" s="200" customFormat="1" ht="12.75" x14ac:dyDescent="0.2">
      <c r="A85" s="191" t="str">
        <f t="shared" si="5"/>
        <v/>
      </c>
      <c r="B85" s="146" t="str">
        <f>Stoff!B83</f>
        <v>Trikresylfosfat</v>
      </c>
      <c r="C85" s="192">
        <f t="shared" si="6"/>
        <v>0</v>
      </c>
      <c r="D85" s="193">
        <f t="shared" si="7"/>
        <v>0</v>
      </c>
      <c r="E85" s="193">
        <f t="shared" si="9"/>
        <v>0</v>
      </c>
      <c r="F85" s="194" t="e">
        <f t="shared" si="8"/>
        <v>#NUM!</v>
      </c>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195"/>
      <c r="EL85" s="195"/>
      <c r="EM85" s="195"/>
      <c r="EN85" s="195"/>
      <c r="EO85" s="195"/>
      <c r="EP85" s="195"/>
      <c r="EQ85" s="195"/>
      <c r="ER85" s="195"/>
      <c r="ES85" s="195"/>
      <c r="ET85" s="195"/>
      <c r="EU85" s="195"/>
      <c r="EV85" s="195"/>
      <c r="EW85" s="195"/>
      <c r="EX85" s="195"/>
      <c r="EY85" s="195"/>
      <c r="EZ85" s="195"/>
      <c r="FA85" s="195"/>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c r="IR85" s="199"/>
      <c r="IS85" s="199"/>
      <c r="IT85" s="199"/>
      <c r="IU85" s="199"/>
      <c r="IV85" s="199"/>
    </row>
    <row r="86" spans="1:256" s="200" customFormat="1" ht="12.75" x14ac:dyDescent="0.2">
      <c r="A86" s="191" t="str">
        <f t="shared" si="5"/>
        <v/>
      </c>
      <c r="B86" s="146" t="str">
        <f>Stoff!B84</f>
        <v>Dioksin (TCDD-ekv.)</v>
      </c>
      <c r="C86" s="192">
        <f t="shared" si="6"/>
        <v>0</v>
      </c>
      <c r="D86" s="193">
        <f t="shared" si="7"/>
        <v>0</v>
      </c>
      <c r="E86" s="193">
        <f t="shared" si="9"/>
        <v>0</v>
      </c>
      <c r="F86" s="194" t="e">
        <f t="shared" si="8"/>
        <v>#NUM!</v>
      </c>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c r="CT86" s="195"/>
      <c r="CU86" s="195"/>
      <c r="CV86" s="195"/>
      <c r="CW86" s="195"/>
      <c r="CX86" s="195"/>
      <c r="CY86" s="195"/>
      <c r="CZ86" s="195"/>
      <c r="DA86" s="195"/>
      <c r="DB86" s="195"/>
      <c r="DC86" s="195"/>
      <c r="DD86" s="195"/>
      <c r="DE86" s="195"/>
      <c r="DF86" s="195"/>
      <c r="DG86" s="195"/>
      <c r="DH86" s="195"/>
      <c r="DI86" s="195"/>
      <c r="DJ86" s="195"/>
      <c r="DK86" s="195"/>
      <c r="DL86" s="195"/>
      <c r="DM86" s="195"/>
      <c r="DN86" s="195"/>
      <c r="DO86" s="195"/>
      <c r="DP86" s="195"/>
      <c r="DQ86" s="195"/>
      <c r="DR86" s="195"/>
      <c r="DS86" s="195"/>
      <c r="DT86" s="195"/>
      <c r="DU86" s="195"/>
      <c r="DV86" s="195"/>
      <c r="DW86" s="195"/>
      <c r="DX86" s="195"/>
      <c r="DY86" s="195"/>
      <c r="DZ86" s="195"/>
      <c r="EA86" s="195"/>
      <c r="EB86" s="195"/>
      <c r="EC86" s="195"/>
      <c r="ED86" s="195"/>
      <c r="EE86" s="195"/>
      <c r="EF86" s="195"/>
      <c r="EG86" s="195"/>
      <c r="EH86" s="195"/>
      <c r="EI86" s="195"/>
      <c r="EJ86" s="195"/>
      <c r="EK86" s="195"/>
      <c r="EL86" s="195"/>
      <c r="EM86" s="195"/>
      <c r="EN86" s="195"/>
      <c r="EO86" s="195"/>
      <c r="EP86" s="195"/>
      <c r="EQ86" s="195"/>
      <c r="ER86" s="195"/>
      <c r="ES86" s="195"/>
      <c r="ET86" s="195"/>
      <c r="EU86" s="195"/>
      <c r="EV86" s="195"/>
      <c r="EW86" s="195"/>
      <c r="EX86" s="195"/>
      <c r="EY86" s="195"/>
      <c r="EZ86" s="195"/>
      <c r="FA86" s="195"/>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c r="IC86" s="199"/>
      <c r="ID86" s="199"/>
      <c r="IE86" s="199"/>
      <c r="IF86" s="199"/>
      <c r="IG86" s="199"/>
      <c r="IH86" s="199"/>
      <c r="II86" s="199"/>
      <c r="IJ86" s="199"/>
      <c r="IK86" s="199"/>
      <c r="IL86" s="199"/>
      <c r="IM86" s="199"/>
      <c r="IN86" s="199"/>
      <c r="IO86" s="199"/>
      <c r="IP86" s="199"/>
      <c r="IQ86" s="199"/>
      <c r="IR86" s="199"/>
      <c r="IS86" s="199"/>
      <c r="IT86" s="199"/>
      <c r="IU86" s="199"/>
      <c r="IV86" s="199"/>
    </row>
    <row r="87" spans="1:256" s="200" customFormat="1" ht="12.75" x14ac:dyDescent="0.2">
      <c r="A87" s="191" t="str">
        <f t="shared" ref="A87:A91" si="10">IF(C87&gt;0,"x","")</f>
        <v/>
      </c>
      <c r="B87" s="146">
        <f>Stoff!B85</f>
        <v>0</v>
      </c>
      <c r="C87" s="192">
        <f t="shared" ref="C87:C91" si="11">COUNT(G87:IV87)</f>
        <v>0</v>
      </c>
      <c r="D87" s="193">
        <f t="shared" ref="D87:D91" si="12">MAXA(G87:IV87)</f>
        <v>0</v>
      </c>
      <c r="E87" s="193">
        <f t="shared" ref="E87:E91" si="13">IF(D87&gt;0,AVERAGE(G87:IV87),0)</f>
        <v>0</v>
      </c>
      <c r="F87" s="194" t="e">
        <f t="shared" ref="F87:F91" si="14">D87/MEDIAN(G87:IV87)</f>
        <v>#NUM!</v>
      </c>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c r="DD87" s="195"/>
      <c r="DE87" s="195"/>
      <c r="DF87" s="195"/>
      <c r="DG87" s="195"/>
      <c r="DH87" s="195"/>
      <c r="DI87" s="195"/>
      <c r="DJ87" s="195"/>
      <c r="DK87" s="195"/>
      <c r="DL87" s="195"/>
      <c r="DM87" s="195"/>
      <c r="DN87" s="195"/>
      <c r="DO87" s="195"/>
      <c r="DP87" s="195"/>
      <c r="DQ87" s="195"/>
      <c r="DR87" s="195"/>
      <c r="DS87" s="195"/>
      <c r="DT87" s="195"/>
      <c r="DU87" s="195"/>
      <c r="DV87" s="195"/>
      <c r="DW87" s="195"/>
      <c r="DX87" s="195"/>
      <c r="DY87" s="195"/>
      <c r="DZ87" s="195"/>
      <c r="EA87" s="195"/>
      <c r="EB87" s="195"/>
      <c r="EC87" s="195"/>
      <c r="ED87" s="195"/>
      <c r="EE87" s="195"/>
      <c r="EF87" s="195"/>
      <c r="EG87" s="195"/>
      <c r="EH87" s="195"/>
      <c r="EI87" s="195"/>
      <c r="EJ87" s="195"/>
      <c r="EK87" s="195"/>
      <c r="EL87" s="195"/>
      <c r="EM87" s="195"/>
      <c r="EN87" s="195"/>
      <c r="EO87" s="195"/>
      <c r="EP87" s="195"/>
      <c r="EQ87" s="195"/>
      <c r="ER87" s="195"/>
      <c r="ES87" s="195"/>
      <c r="ET87" s="195"/>
      <c r="EU87" s="195"/>
      <c r="EV87" s="195"/>
      <c r="EW87" s="195"/>
      <c r="EX87" s="195"/>
      <c r="EY87" s="195"/>
      <c r="EZ87" s="195"/>
      <c r="FA87" s="195"/>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c r="IC87" s="199"/>
      <c r="ID87" s="199"/>
      <c r="IE87" s="199"/>
      <c r="IF87" s="199"/>
      <c r="IG87" s="199"/>
      <c r="IH87" s="199"/>
      <c r="II87" s="199"/>
      <c r="IJ87" s="199"/>
      <c r="IK87" s="199"/>
      <c r="IL87" s="199"/>
      <c r="IM87" s="199"/>
      <c r="IN87" s="199"/>
      <c r="IO87" s="199"/>
      <c r="IP87" s="199"/>
      <c r="IQ87" s="199"/>
      <c r="IR87" s="199"/>
      <c r="IS87" s="199"/>
      <c r="IT87" s="199"/>
      <c r="IU87" s="199"/>
      <c r="IV87" s="199"/>
    </row>
    <row r="88" spans="1:256" s="200" customFormat="1" ht="12.75" x14ac:dyDescent="0.2">
      <c r="A88" s="191" t="str">
        <f t="shared" si="10"/>
        <v/>
      </c>
      <c r="B88" s="146">
        <f>Stoff!B86</f>
        <v>0</v>
      </c>
      <c r="C88" s="192">
        <f t="shared" si="11"/>
        <v>0</v>
      </c>
      <c r="D88" s="193">
        <f t="shared" si="12"/>
        <v>0</v>
      </c>
      <c r="E88" s="193">
        <f t="shared" si="13"/>
        <v>0</v>
      </c>
      <c r="F88" s="194" t="e">
        <f t="shared" si="14"/>
        <v>#NUM!</v>
      </c>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c r="CT88" s="195"/>
      <c r="CU88" s="195"/>
      <c r="CV88" s="195"/>
      <c r="CW88" s="195"/>
      <c r="CX88" s="195"/>
      <c r="CY88" s="195"/>
      <c r="CZ88" s="195"/>
      <c r="DA88" s="195"/>
      <c r="DB88" s="195"/>
      <c r="DC88" s="195"/>
      <c r="DD88" s="195"/>
      <c r="DE88" s="195"/>
      <c r="DF88" s="195"/>
      <c r="DG88" s="195"/>
      <c r="DH88" s="195"/>
      <c r="DI88" s="195"/>
      <c r="DJ88" s="195"/>
      <c r="DK88" s="195"/>
      <c r="DL88" s="195"/>
      <c r="DM88" s="195"/>
      <c r="DN88" s="195"/>
      <c r="DO88" s="195"/>
      <c r="DP88" s="195"/>
      <c r="DQ88" s="195"/>
      <c r="DR88" s="195"/>
      <c r="DS88" s="195"/>
      <c r="DT88" s="195"/>
      <c r="DU88" s="195"/>
      <c r="DV88" s="195"/>
      <c r="DW88" s="195"/>
      <c r="DX88" s="195"/>
      <c r="DY88" s="195"/>
      <c r="DZ88" s="195"/>
      <c r="EA88" s="195"/>
      <c r="EB88" s="195"/>
      <c r="EC88" s="195"/>
      <c r="ED88" s="195"/>
      <c r="EE88" s="195"/>
      <c r="EF88" s="195"/>
      <c r="EG88" s="195"/>
      <c r="EH88" s="195"/>
      <c r="EI88" s="195"/>
      <c r="EJ88" s="195"/>
      <c r="EK88" s="195"/>
      <c r="EL88" s="195"/>
      <c r="EM88" s="195"/>
      <c r="EN88" s="195"/>
      <c r="EO88" s="195"/>
      <c r="EP88" s="195"/>
      <c r="EQ88" s="195"/>
      <c r="ER88" s="195"/>
      <c r="ES88" s="195"/>
      <c r="ET88" s="195"/>
      <c r="EU88" s="195"/>
      <c r="EV88" s="195"/>
      <c r="EW88" s="195"/>
      <c r="EX88" s="195"/>
      <c r="EY88" s="195"/>
      <c r="EZ88" s="195"/>
      <c r="FA88" s="195"/>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c r="IR88" s="199"/>
      <c r="IS88" s="199"/>
      <c r="IT88" s="199"/>
      <c r="IU88" s="199"/>
      <c r="IV88" s="199"/>
    </row>
    <row r="89" spans="1:256" s="200" customFormat="1" ht="12.75" x14ac:dyDescent="0.2">
      <c r="A89" s="191" t="str">
        <f t="shared" si="10"/>
        <v/>
      </c>
      <c r="B89" s="146">
        <f>Stoff!B87</f>
        <v>0</v>
      </c>
      <c r="C89" s="192">
        <f t="shared" si="11"/>
        <v>0</v>
      </c>
      <c r="D89" s="193">
        <f t="shared" si="12"/>
        <v>0</v>
      </c>
      <c r="E89" s="193">
        <f t="shared" si="13"/>
        <v>0</v>
      </c>
      <c r="F89" s="194" t="e">
        <f t="shared" si="14"/>
        <v>#NUM!</v>
      </c>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c r="CT89" s="195"/>
      <c r="CU89" s="195"/>
      <c r="CV89" s="195"/>
      <c r="CW89" s="195"/>
      <c r="CX89" s="195"/>
      <c r="CY89" s="195"/>
      <c r="CZ89" s="195"/>
      <c r="DA89" s="195"/>
      <c r="DB89" s="195"/>
      <c r="DC89" s="195"/>
      <c r="DD89" s="195"/>
      <c r="DE89" s="195"/>
      <c r="DF89" s="195"/>
      <c r="DG89" s="195"/>
      <c r="DH89" s="195"/>
      <c r="DI89" s="195"/>
      <c r="DJ89" s="195"/>
      <c r="DK89" s="195"/>
      <c r="DL89" s="195"/>
      <c r="DM89" s="195"/>
      <c r="DN89" s="195"/>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5"/>
      <c r="EK89" s="195"/>
      <c r="EL89" s="195"/>
      <c r="EM89" s="195"/>
      <c r="EN89" s="195"/>
      <c r="EO89" s="195"/>
      <c r="EP89" s="195"/>
      <c r="EQ89" s="195"/>
      <c r="ER89" s="195"/>
      <c r="ES89" s="195"/>
      <c r="ET89" s="195"/>
      <c r="EU89" s="195"/>
      <c r="EV89" s="195"/>
      <c r="EW89" s="195"/>
      <c r="EX89" s="195"/>
      <c r="EY89" s="195"/>
      <c r="EZ89" s="195"/>
      <c r="FA89" s="195"/>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row>
    <row r="90" spans="1:256" s="200" customFormat="1" ht="12.75" x14ac:dyDescent="0.2">
      <c r="A90" s="191" t="str">
        <f t="shared" si="10"/>
        <v/>
      </c>
      <c r="B90" s="146">
        <f>Stoff!B88</f>
        <v>0</v>
      </c>
      <c r="C90" s="192">
        <f t="shared" si="11"/>
        <v>0</v>
      </c>
      <c r="D90" s="193">
        <f t="shared" si="12"/>
        <v>0</v>
      </c>
      <c r="E90" s="193">
        <f t="shared" si="13"/>
        <v>0</v>
      </c>
      <c r="F90" s="194" t="e">
        <f t="shared" si="14"/>
        <v>#NUM!</v>
      </c>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95"/>
      <c r="DO90" s="195"/>
      <c r="DP90" s="195"/>
      <c r="DQ90" s="195"/>
      <c r="DR90" s="195"/>
      <c r="DS90" s="195"/>
      <c r="DT90" s="195"/>
      <c r="DU90" s="195"/>
      <c r="DV90" s="195"/>
      <c r="DW90" s="195"/>
      <c r="DX90" s="195"/>
      <c r="DY90" s="195"/>
      <c r="DZ90" s="195"/>
      <c r="EA90" s="195"/>
      <c r="EB90" s="195"/>
      <c r="EC90" s="195"/>
      <c r="ED90" s="195"/>
      <c r="EE90" s="195"/>
      <c r="EF90" s="195"/>
      <c r="EG90" s="195"/>
      <c r="EH90" s="195"/>
      <c r="EI90" s="195"/>
      <c r="EJ90" s="195"/>
      <c r="EK90" s="195"/>
      <c r="EL90" s="195"/>
      <c r="EM90" s="195"/>
      <c r="EN90" s="195"/>
      <c r="EO90" s="195"/>
      <c r="EP90" s="195"/>
      <c r="EQ90" s="195"/>
      <c r="ER90" s="195"/>
      <c r="ES90" s="195"/>
      <c r="ET90" s="195"/>
      <c r="EU90" s="195"/>
      <c r="EV90" s="195"/>
      <c r="EW90" s="195"/>
      <c r="EX90" s="195"/>
      <c r="EY90" s="195"/>
      <c r="EZ90" s="195"/>
      <c r="FA90" s="195"/>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c r="IC90" s="199"/>
      <c r="ID90" s="199"/>
      <c r="IE90" s="199"/>
      <c r="IF90" s="199"/>
      <c r="IG90" s="199"/>
      <c r="IH90" s="199"/>
      <c r="II90" s="199"/>
      <c r="IJ90" s="199"/>
      <c r="IK90" s="199"/>
      <c r="IL90" s="199"/>
      <c r="IM90" s="199"/>
      <c r="IN90" s="199"/>
      <c r="IO90" s="199"/>
      <c r="IP90" s="199"/>
      <c r="IQ90" s="199"/>
      <c r="IR90" s="199"/>
      <c r="IS90" s="199"/>
      <c r="IT90" s="199"/>
      <c r="IU90" s="199"/>
      <c r="IV90" s="199"/>
    </row>
    <row r="91" spans="1:256" s="200" customFormat="1" ht="12.75" x14ac:dyDescent="0.2">
      <c r="A91" s="191" t="str">
        <f t="shared" si="10"/>
        <v/>
      </c>
      <c r="B91" s="146">
        <f>Stoff!B89</f>
        <v>0</v>
      </c>
      <c r="C91" s="192">
        <f t="shared" si="11"/>
        <v>0</v>
      </c>
      <c r="D91" s="193">
        <f t="shared" si="12"/>
        <v>0</v>
      </c>
      <c r="E91" s="193">
        <f t="shared" si="13"/>
        <v>0</v>
      </c>
      <c r="F91" s="194" t="e">
        <f t="shared" si="14"/>
        <v>#NUM!</v>
      </c>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c r="CT91" s="195"/>
      <c r="CU91" s="195"/>
      <c r="CV91" s="195"/>
      <c r="CW91" s="195"/>
      <c r="CX91" s="195"/>
      <c r="CY91" s="195"/>
      <c r="CZ91" s="195"/>
      <c r="DA91" s="195"/>
      <c r="DB91" s="195"/>
      <c r="DC91" s="195"/>
      <c r="DD91" s="195"/>
      <c r="DE91" s="195"/>
      <c r="DF91" s="195"/>
      <c r="DG91" s="195"/>
      <c r="DH91" s="195"/>
      <c r="DI91" s="195"/>
      <c r="DJ91" s="195"/>
      <c r="DK91" s="195"/>
      <c r="DL91" s="195"/>
      <c r="DM91" s="195"/>
      <c r="DN91" s="195"/>
      <c r="DO91" s="195"/>
      <c r="DP91" s="195"/>
      <c r="DQ91" s="195"/>
      <c r="DR91" s="195"/>
      <c r="DS91" s="195"/>
      <c r="DT91" s="195"/>
      <c r="DU91" s="195"/>
      <c r="DV91" s="195"/>
      <c r="DW91" s="195"/>
      <c r="DX91" s="195"/>
      <c r="DY91" s="195"/>
      <c r="DZ91" s="195"/>
      <c r="EA91" s="195"/>
      <c r="EB91" s="195"/>
      <c r="EC91" s="195"/>
      <c r="ED91" s="195"/>
      <c r="EE91" s="195"/>
      <c r="EF91" s="195"/>
      <c r="EG91" s="195"/>
      <c r="EH91" s="195"/>
      <c r="EI91" s="195"/>
      <c r="EJ91" s="195"/>
      <c r="EK91" s="195"/>
      <c r="EL91" s="195"/>
      <c r="EM91" s="195"/>
      <c r="EN91" s="195"/>
      <c r="EO91" s="195"/>
      <c r="EP91" s="195"/>
      <c r="EQ91" s="195"/>
      <c r="ER91" s="195"/>
      <c r="ES91" s="195"/>
      <c r="ET91" s="195"/>
      <c r="EU91" s="195"/>
      <c r="EV91" s="195"/>
      <c r="EW91" s="195"/>
      <c r="EX91" s="195"/>
      <c r="EY91" s="195"/>
      <c r="EZ91" s="195"/>
      <c r="FA91" s="195"/>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c r="IC91" s="199"/>
      <c r="ID91" s="199"/>
      <c r="IE91" s="199"/>
      <c r="IF91" s="199"/>
      <c r="IG91" s="199"/>
      <c r="IH91" s="199"/>
      <c r="II91" s="199"/>
      <c r="IJ91" s="199"/>
      <c r="IK91" s="199"/>
      <c r="IL91" s="199"/>
      <c r="IM91" s="199"/>
      <c r="IN91" s="199"/>
      <c r="IO91" s="199"/>
      <c r="IP91" s="199"/>
      <c r="IQ91" s="199"/>
      <c r="IR91" s="199"/>
      <c r="IS91" s="199"/>
      <c r="IT91" s="199"/>
      <c r="IU91" s="199"/>
      <c r="IV91" s="199"/>
    </row>
  </sheetData>
  <sheetProtection sheet="1" objects="1" scenarios="1" selectLockedCells="1"/>
  <mergeCells count="4">
    <mergeCell ref="C1:E2"/>
    <mergeCell ref="F1:F2"/>
    <mergeCell ref="G1:L2"/>
    <mergeCell ref="B2:B3"/>
  </mergeCells>
  <conditionalFormatting sqref="D4:F91">
    <cfRule type="expression" dxfId="180" priority="5" stopIfTrue="1">
      <formula>$D4=0</formula>
    </cfRule>
  </conditionalFormatting>
  <conditionalFormatting sqref="BJ4:IV37 BJ38:FA51 G4:BI4 I5:BI51 G5:H91">
    <cfRule type="cellIs" dxfId="179" priority="6" stopIfTrue="1" operator="equal">
      <formula>0</formula>
    </cfRule>
  </conditionalFormatting>
  <conditionalFormatting sqref="C4:C69">
    <cfRule type="expression" dxfId="178" priority="7" stopIfTrue="1">
      <formula>C4=0</formula>
    </cfRule>
  </conditionalFormatting>
  <conditionalFormatting sqref="I52:FA69">
    <cfRule type="cellIs" dxfId="177" priority="4" stopIfTrue="1" operator="equal">
      <formula>0</formula>
    </cfRule>
  </conditionalFormatting>
  <conditionalFormatting sqref="C70:C91">
    <cfRule type="expression" dxfId="176" priority="3" stopIfTrue="1">
      <formula>C70=0</formula>
    </cfRule>
  </conditionalFormatting>
  <conditionalFormatting sqref="I70:FA91">
    <cfRule type="cellIs" dxfId="175" priority="2" stopIfTrue="1" operator="equal">
      <formula>0</formula>
    </cfRule>
  </conditionalFormatting>
  <conditionalFormatting sqref="B4:B91">
    <cfRule type="expression" dxfId="174" priority="1" stopIfTrue="1">
      <formula>$A4="x"</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sheetPr>
  <dimension ref="A1:IV91"/>
  <sheetViews>
    <sheetView workbookViewId="0">
      <pane xSplit="6" ySplit="3" topLeftCell="G4" activePane="bottomRight" state="frozen"/>
      <selection pane="topRight" activeCell="G1" sqref="G1"/>
      <selection pane="bottomLeft" activeCell="A4" sqref="A4"/>
      <selection pane="bottomRight" activeCell="G4" sqref="G4"/>
    </sheetView>
  </sheetViews>
  <sheetFormatPr defaultColWidth="11.42578125" defaultRowHeight="15" x14ac:dyDescent="0.25"/>
  <cols>
    <col min="1" max="1" width="2.85546875" style="178" customWidth="1"/>
    <col min="2" max="2" width="40.7109375" style="183" customWidth="1"/>
    <col min="3" max="3" width="7" style="187" customWidth="1"/>
    <col min="4" max="4" width="9.7109375" style="187" customWidth="1"/>
    <col min="5" max="5" width="12.28515625" style="187" customWidth="1"/>
    <col min="6" max="6" width="16.28515625" style="187" customWidth="1"/>
    <col min="7" max="7" width="9.5703125" style="186" customWidth="1"/>
    <col min="8" max="15" width="9.5703125" style="187" customWidth="1"/>
    <col min="16" max="18" width="10" style="187" customWidth="1"/>
    <col min="19" max="137" width="9.140625" style="187" customWidth="1"/>
    <col min="138" max="256" width="11.42578125" style="178"/>
    <col min="257" max="16384" width="11.42578125" style="156"/>
  </cols>
  <sheetData>
    <row r="1" spans="1:256" x14ac:dyDescent="0.25">
      <c r="B1" s="179"/>
      <c r="C1" s="399" t="s">
        <v>672</v>
      </c>
      <c r="D1" s="399"/>
      <c r="E1" s="399"/>
      <c r="F1" s="397" t="s">
        <v>608</v>
      </c>
      <c r="G1" s="400" t="s">
        <v>675</v>
      </c>
      <c r="H1" s="401"/>
      <c r="I1" s="401"/>
      <c r="J1" s="401"/>
      <c r="K1" s="401"/>
      <c r="L1" s="401"/>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row>
    <row r="2" spans="1:256" x14ac:dyDescent="0.25">
      <c r="A2" s="178" t="s">
        <v>153</v>
      </c>
      <c r="B2" s="404" t="s">
        <v>0</v>
      </c>
      <c r="C2" s="399"/>
      <c r="D2" s="399"/>
      <c r="E2" s="399"/>
      <c r="F2" s="398"/>
      <c r="G2" s="402"/>
      <c r="H2" s="403"/>
      <c r="I2" s="403"/>
      <c r="J2" s="403"/>
      <c r="K2" s="403"/>
      <c r="L2" s="403"/>
      <c r="M2" s="182"/>
      <c r="N2" s="182"/>
      <c r="O2" s="182"/>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row>
    <row r="3" spans="1:256" ht="72" customHeight="1" x14ac:dyDescent="0.25">
      <c r="A3" s="183" t="s">
        <v>153</v>
      </c>
      <c r="B3" s="404"/>
      <c r="C3" s="184" t="s">
        <v>128</v>
      </c>
      <c r="D3" s="203" t="s">
        <v>673</v>
      </c>
      <c r="E3" s="203" t="s">
        <v>674</v>
      </c>
      <c r="F3" s="184" t="s">
        <v>676</v>
      </c>
      <c r="G3" s="185" t="s">
        <v>155</v>
      </c>
      <c r="H3" s="185" t="s">
        <v>156</v>
      </c>
      <c r="I3" s="185" t="s">
        <v>157</v>
      </c>
      <c r="J3" s="185" t="s">
        <v>158</v>
      </c>
      <c r="K3" s="185" t="s">
        <v>159</v>
      </c>
      <c r="L3" s="185" t="s">
        <v>160</v>
      </c>
      <c r="M3" s="185" t="s">
        <v>161</v>
      </c>
      <c r="N3" s="185" t="s">
        <v>162</v>
      </c>
      <c r="O3" s="185" t="s">
        <v>163</v>
      </c>
      <c r="P3" s="185" t="s">
        <v>164</v>
      </c>
      <c r="Q3" s="185" t="s">
        <v>165</v>
      </c>
      <c r="R3" s="185" t="s">
        <v>166</v>
      </c>
      <c r="S3" s="185" t="s">
        <v>167</v>
      </c>
      <c r="T3" s="185" t="s">
        <v>168</v>
      </c>
      <c r="U3" s="185" t="s">
        <v>169</v>
      </c>
      <c r="V3" s="185" t="s">
        <v>170</v>
      </c>
      <c r="W3" s="185" t="s">
        <v>171</v>
      </c>
      <c r="X3" s="185" t="s">
        <v>172</v>
      </c>
      <c r="Y3" s="185" t="s">
        <v>173</v>
      </c>
      <c r="Z3" s="185" t="s">
        <v>174</v>
      </c>
      <c r="AA3" s="185" t="s">
        <v>175</v>
      </c>
      <c r="AB3" s="185" t="s">
        <v>176</v>
      </c>
      <c r="AC3" s="185" t="s">
        <v>177</v>
      </c>
      <c r="AD3" s="185" t="s">
        <v>178</v>
      </c>
      <c r="AE3" s="185" t="s">
        <v>179</v>
      </c>
      <c r="AF3" s="185" t="s">
        <v>180</v>
      </c>
      <c r="AG3" s="185" t="s">
        <v>181</v>
      </c>
      <c r="AH3" s="185" t="s">
        <v>182</v>
      </c>
      <c r="AI3" s="185" t="s">
        <v>183</v>
      </c>
      <c r="AJ3" s="185" t="s">
        <v>184</v>
      </c>
      <c r="AK3" s="185" t="s">
        <v>185</v>
      </c>
      <c r="AL3" s="185" t="s">
        <v>186</v>
      </c>
      <c r="AM3" s="185" t="s">
        <v>187</v>
      </c>
      <c r="AN3" s="185" t="s">
        <v>188</v>
      </c>
      <c r="AO3" s="185" t="s">
        <v>189</v>
      </c>
      <c r="AP3" s="185" t="s">
        <v>190</v>
      </c>
      <c r="AQ3" s="185" t="s">
        <v>191</v>
      </c>
      <c r="AR3" s="185" t="s">
        <v>192</v>
      </c>
      <c r="AS3" s="185" t="s">
        <v>193</v>
      </c>
      <c r="AT3" s="185" t="s">
        <v>194</v>
      </c>
      <c r="AU3" s="185" t="s">
        <v>195</v>
      </c>
      <c r="AV3" s="185" t="s">
        <v>196</v>
      </c>
      <c r="AW3" s="185" t="s">
        <v>197</v>
      </c>
      <c r="AX3" s="185" t="s">
        <v>198</v>
      </c>
      <c r="AY3" s="185" t="s">
        <v>199</v>
      </c>
      <c r="AZ3" s="185" t="s">
        <v>200</v>
      </c>
      <c r="BA3" s="185" t="s">
        <v>201</v>
      </c>
      <c r="BB3" s="185" t="s">
        <v>202</v>
      </c>
      <c r="BC3" s="185" t="s">
        <v>203</v>
      </c>
      <c r="BD3" s="185" t="s">
        <v>204</v>
      </c>
      <c r="BE3" s="185" t="s">
        <v>205</v>
      </c>
      <c r="BF3" s="185" t="s">
        <v>206</v>
      </c>
      <c r="BG3" s="185" t="s">
        <v>207</v>
      </c>
      <c r="BH3" s="185" t="s">
        <v>208</v>
      </c>
      <c r="BI3" s="185" t="s">
        <v>209</v>
      </c>
      <c r="BJ3" s="185" t="s">
        <v>210</v>
      </c>
      <c r="BK3" s="185" t="s">
        <v>211</v>
      </c>
      <c r="BL3" s="185" t="s">
        <v>212</v>
      </c>
      <c r="BM3" s="185" t="s">
        <v>213</v>
      </c>
      <c r="BN3" s="185" t="s">
        <v>214</v>
      </c>
      <c r="BO3" s="185" t="s">
        <v>215</v>
      </c>
      <c r="BP3" s="185" t="s">
        <v>216</v>
      </c>
      <c r="BQ3" s="185" t="s">
        <v>217</v>
      </c>
      <c r="BR3" s="185" t="s">
        <v>218</v>
      </c>
      <c r="BS3" s="185" t="s">
        <v>219</v>
      </c>
      <c r="BT3" s="185" t="s">
        <v>220</v>
      </c>
      <c r="BU3" s="185" t="s">
        <v>221</v>
      </c>
      <c r="BV3" s="185" t="s">
        <v>222</v>
      </c>
      <c r="BW3" s="185" t="s">
        <v>223</v>
      </c>
      <c r="BX3" s="185" t="s">
        <v>224</v>
      </c>
      <c r="BY3" s="185" t="s">
        <v>225</v>
      </c>
      <c r="BZ3" s="185" t="s">
        <v>226</v>
      </c>
      <c r="CA3" s="185" t="s">
        <v>227</v>
      </c>
      <c r="CB3" s="185" t="s">
        <v>228</v>
      </c>
      <c r="CC3" s="185" t="s">
        <v>229</v>
      </c>
      <c r="CD3" s="185" t="s">
        <v>230</v>
      </c>
      <c r="CE3" s="185" t="s">
        <v>231</v>
      </c>
      <c r="CF3" s="185" t="s">
        <v>232</v>
      </c>
      <c r="CG3" s="185" t="s">
        <v>233</v>
      </c>
      <c r="CH3" s="185" t="s">
        <v>234</v>
      </c>
      <c r="CI3" s="185" t="s">
        <v>235</v>
      </c>
      <c r="CJ3" s="185" t="s">
        <v>236</v>
      </c>
      <c r="CK3" s="185" t="s">
        <v>237</v>
      </c>
      <c r="CL3" s="185" t="s">
        <v>238</v>
      </c>
      <c r="CM3" s="185" t="s">
        <v>239</v>
      </c>
      <c r="CN3" s="185" t="s">
        <v>240</v>
      </c>
      <c r="CO3" s="185" t="s">
        <v>241</v>
      </c>
      <c r="CP3" s="185" t="s">
        <v>242</v>
      </c>
      <c r="CQ3" s="185" t="s">
        <v>243</v>
      </c>
      <c r="CR3" s="185" t="s">
        <v>244</v>
      </c>
      <c r="CS3" s="185" t="s">
        <v>245</v>
      </c>
      <c r="CT3" s="185" t="s">
        <v>246</v>
      </c>
      <c r="CU3" s="185" t="s">
        <v>247</v>
      </c>
      <c r="CV3" s="185" t="s">
        <v>248</v>
      </c>
      <c r="CW3" s="185" t="s">
        <v>249</v>
      </c>
      <c r="CX3" s="185" t="s">
        <v>250</v>
      </c>
      <c r="CY3" s="185" t="s">
        <v>251</v>
      </c>
      <c r="CZ3" s="185" t="s">
        <v>252</v>
      </c>
      <c r="DA3" s="185" t="s">
        <v>253</v>
      </c>
      <c r="DB3" s="185" t="s">
        <v>254</v>
      </c>
      <c r="DC3" s="185" t="s">
        <v>255</v>
      </c>
      <c r="DD3" s="185" t="s">
        <v>256</v>
      </c>
      <c r="DE3" s="185" t="s">
        <v>257</v>
      </c>
      <c r="DF3" s="185" t="s">
        <v>258</v>
      </c>
      <c r="DG3" s="185" t="s">
        <v>259</v>
      </c>
      <c r="DH3" s="185" t="s">
        <v>260</v>
      </c>
      <c r="DI3" s="185" t="s">
        <v>261</v>
      </c>
      <c r="DJ3" s="185" t="s">
        <v>262</v>
      </c>
      <c r="DK3" s="185" t="s">
        <v>263</v>
      </c>
      <c r="DL3" s="185" t="s">
        <v>264</v>
      </c>
      <c r="DM3" s="185" t="s">
        <v>265</v>
      </c>
      <c r="DN3" s="185" t="s">
        <v>266</v>
      </c>
      <c r="DO3" s="185" t="s">
        <v>267</v>
      </c>
      <c r="DP3" s="185" t="s">
        <v>268</v>
      </c>
      <c r="DQ3" s="185" t="s">
        <v>269</v>
      </c>
      <c r="DR3" s="185" t="s">
        <v>270</v>
      </c>
      <c r="DS3" s="185" t="s">
        <v>271</v>
      </c>
      <c r="DT3" s="185" t="s">
        <v>272</v>
      </c>
      <c r="DU3" s="185" t="s">
        <v>273</v>
      </c>
      <c r="DV3" s="185" t="s">
        <v>274</v>
      </c>
      <c r="DW3" s="185" t="s">
        <v>275</v>
      </c>
      <c r="DX3" s="185" t="s">
        <v>276</v>
      </c>
      <c r="DY3" s="185" t="s">
        <v>277</v>
      </c>
      <c r="DZ3" s="185" t="s">
        <v>278</v>
      </c>
      <c r="EA3" s="185" t="s">
        <v>279</v>
      </c>
      <c r="EB3" s="185" t="s">
        <v>280</v>
      </c>
      <c r="EC3" s="185" t="s">
        <v>281</v>
      </c>
      <c r="ED3" s="185" t="s">
        <v>282</v>
      </c>
      <c r="EE3" s="185" t="s">
        <v>283</v>
      </c>
      <c r="EF3" s="185" t="s">
        <v>284</v>
      </c>
      <c r="EG3" s="185" t="s">
        <v>285</v>
      </c>
      <c r="EH3" s="185" t="s">
        <v>286</v>
      </c>
      <c r="EI3" s="185" t="s">
        <v>287</v>
      </c>
      <c r="EJ3" s="185" t="s">
        <v>288</v>
      </c>
      <c r="EK3" s="185" t="s">
        <v>289</v>
      </c>
      <c r="EL3" s="185" t="s">
        <v>290</v>
      </c>
      <c r="EM3" s="185" t="s">
        <v>291</v>
      </c>
      <c r="EN3" s="185" t="s">
        <v>292</v>
      </c>
      <c r="EO3" s="185" t="s">
        <v>293</v>
      </c>
      <c r="EP3" s="185" t="s">
        <v>294</v>
      </c>
      <c r="EQ3" s="185" t="s">
        <v>295</v>
      </c>
      <c r="ER3" s="185" t="s">
        <v>296</v>
      </c>
      <c r="ES3" s="185" t="s">
        <v>297</v>
      </c>
      <c r="ET3" s="185" t="s">
        <v>298</v>
      </c>
      <c r="EU3" s="185" t="s">
        <v>299</v>
      </c>
      <c r="EV3" s="185" t="s">
        <v>300</v>
      </c>
      <c r="EW3" s="185" t="s">
        <v>301</v>
      </c>
      <c r="EX3" s="185" t="s">
        <v>302</v>
      </c>
      <c r="EY3" s="185" t="s">
        <v>303</v>
      </c>
      <c r="EZ3" s="185" t="s">
        <v>304</v>
      </c>
      <c r="FA3" s="185" t="s">
        <v>305</v>
      </c>
      <c r="FB3" s="185" t="s">
        <v>306</v>
      </c>
      <c r="FC3" s="185" t="s">
        <v>307</v>
      </c>
      <c r="FD3" s="185" t="s">
        <v>308</v>
      </c>
      <c r="FE3" s="185" t="s">
        <v>309</v>
      </c>
      <c r="FF3" s="185" t="s">
        <v>310</v>
      </c>
      <c r="FG3" s="185" t="s">
        <v>311</v>
      </c>
      <c r="FH3" s="185" t="s">
        <v>312</v>
      </c>
      <c r="FI3" s="185" t="s">
        <v>313</v>
      </c>
      <c r="FJ3" s="185" t="s">
        <v>314</v>
      </c>
      <c r="FK3" s="185" t="s">
        <v>315</v>
      </c>
      <c r="FL3" s="185" t="s">
        <v>316</v>
      </c>
      <c r="FM3" s="185" t="s">
        <v>317</v>
      </c>
      <c r="FN3" s="185" t="s">
        <v>318</v>
      </c>
      <c r="FO3" s="185" t="s">
        <v>319</v>
      </c>
      <c r="FP3" s="185" t="s">
        <v>320</v>
      </c>
      <c r="FQ3" s="185" t="s">
        <v>321</v>
      </c>
      <c r="FR3" s="185" t="s">
        <v>322</v>
      </c>
      <c r="FS3" s="185" t="s">
        <v>323</v>
      </c>
      <c r="FT3" s="185" t="s">
        <v>324</v>
      </c>
      <c r="FU3" s="185" t="s">
        <v>325</v>
      </c>
      <c r="FV3" s="185" t="s">
        <v>326</v>
      </c>
      <c r="FW3" s="185" t="s">
        <v>327</v>
      </c>
      <c r="FX3" s="185" t="s">
        <v>328</v>
      </c>
      <c r="FY3" s="185" t="s">
        <v>329</v>
      </c>
      <c r="FZ3" s="185" t="s">
        <v>330</v>
      </c>
      <c r="GA3" s="185" t="s">
        <v>331</v>
      </c>
      <c r="GB3" s="185" t="s">
        <v>332</v>
      </c>
      <c r="GC3" s="185" t="s">
        <v>333</v>
      </c>
      <c r="GD3" s="185" t="s">
        <v>334</v>
      </c>
      <c r="GE3" s="185" t="s">
        <v>335</v>
      </c>
      <c r="GF3" s="185" t="s">
        <v>336</v>
      </c>
      <c r="GG3" s="185" t="s">
        <v>337</v>
      </c>
      <c r="GH3" s="185" t="s">
        <v>338</v>
      </c>
      <c r="GI3" s="185" t="s">
        <v>339</v>
      </c>
      <c r="GJ3" s="185" t="s">
        <v>340</v>
      </c>
      <c r="GK3" s="185" t="s">
        <v>341</v>
      </c>
      <c r="GL3" s="185" t="s">
        <v>342</v>
      </c>
      <c r="GM3" s="185" t="s">
        <v>343</v>
      </c>
      <c r="GN3" s="185" t="s">
        <v>344</v>
      </c>
      <c r="GO3" s="185" t="s">
        <v>345</v>
      </c>
      <c r="GP3" s="185" t="s">
        <v>346</v>
      </c>
      <c r="GQ3" s="185" t="s">
        <v>347</v>
      </c>
      <c r="GR3" s="185" t="s">
        <v>348</v>
      </c>
      <c r="GS3" s="185" t="s">
        <v>349</v>
      </c>
      <c r="GT3" s="185" t="s">
        <v>350</v>
      </c>
      <c r="GU3" s="185" t="s">
        <v>351</v>
      </c>
      <c r="GV3" s="185" t="s">
        <v>352</v>
      </c>
      <c r="GW3" s="185" t="s">
        <v>353</v>
      </c>
      <c r="GX3" s="185" t="s">
        <v>354</v>
      </c>
      <c r="GY3" s="185" t="s">
        <v>355</v>
      </c>
      <c r="GZ3" s="185" t="s">
        <v>356</v>
      </c>
      <c r="HA3" s="185" t="s">
        <v>357</v>
      </c>
      <c r="HB3" s="185" t="s">
        <v>358</v>
      </c>
      <c r="HC3" s="185" t="s">
        <v>359</v>
      </c>
      <c r="HD3" s="185" t="s">
        <v>360</v>
      </c>
      <c r="HE3" s="185" t="s">
        <v>361</v>
      </c>
      <c r="HF3" s="185" t="s">
        <v>362</v>
      </c>
      <c r="HG3" s="185" t="s">
        <v>363</v>
      </c>
      <c r="HH3" s="185" t="s">
        <v>364</v>
      </c>
      <c r="HI3" s="185" t="s">
        <v>365</v>
      </c>
      <c r="HJ3" s="185" t="s">
        <v>366</v>
      </c>
      <c r="HK3" s="185" t="s">
        <v>367</v>
      </c>
      <c r="HL3" s="185" t="s">
        <v>368</v>
      </c>
      <c r="HM3" s="185" t="s">
        <v>369</v>
      </c>
      <c r="HN3" s="185" t="s">
        <v>370</v>
      </c>
      <c r="HO3" s="185" t="s">
        <v>371</v>
      </c>
      <c r="HP3" s="185" t="s">
        <v>372</v>
      </c>
      <c r="HQ3" s="185" t="s">
        <v>373</v>
      </c>
      <c r="HR3" s="185" t="s">
        <v>374</v>
      </c>
      <c r="HS3" s="185" t="s">
        <v>375</v>
      </c>
      <c r="HT3" s="185" t="s">
        <v>376</v>
      </c>
      <c r="HU3" s="185" t="s">
        <v>377</v>
      </c>
      <c r="HV3" s="185" t="s">
        <v>378</v>
      </c>
      <c r="HW3" s="185" t="s">
        <v>379</v>
      </c>
      <c r="HX3" s="185" t="s">
        <v>380</v>
      </c>
      <c r="HY3" s="185" t="s">
        <v>381</v>
      </c>
      <c r="HZ3" s="185" t="s">
        <v>382</v>
      </c>
      <c r="IA3" s="185" t="s">
        <v>383</v>
      </c>
      <c r="IB3" s="185" t="s">
        <v>384</v>
      </c>
      <c r="IC3" s="185" t="s">
        <v>385</v>
      </c>
      <c r="ID3" s="185" t="s">
        <v>386</v>
      </c>
      <c r="IE3" s="185" t="s">
        <v>387</v>
      </c>
      <c r="IF3" s="185" t="s">
        <v>388</v>
      </c>
      <c r="IG3" s="185" t="s">
        <v>389</v>
      </c>
      <c r="IH3" s="185" t="s">
        <v>390</v>
      </c>
      <c r="II3" s="185" t="s">
        <v>391</v>
      </c>
      <c r="IJ3" s="185" t="s">
        <v>392</v>
      </c>
      <c r="IK3" s="185" t="s">
        <v>393</v>
      </c>
      <c r="IL3" s="185" t="s">
        <v>394</v>
      </c>
      <c r="IM3" s="185" t="s">
        <v>395</v>
      </c>
    </row>
    <row r="4" spans="1:256" s="200" customFormat="1" ht="12.75" x14ac:dyDescent="0.2">
      <c r="A4" s="191" t="str">
        <f t="shared" ref="A4:A67" si="0">IF(C4&gt;0,"x","")</f>
        <v/>
      </c>
      <c r="B4" s="146" t="str">
        <f>Stoff!B2</f>
        <v>Arsen</v>
      </c>
      <c r="C4" s="192">
        <f t="shared" ref="C4:C67" si="1">COUNT(G4:IV4)</f>
        <v>0</v>
      </c>
      <c r="D4" s="193">
        <f t="shared" ref="D4:D67" si="2">MAXA(G4:IV4)</f>
        <v>0</v>
      </c>
      <c r="E4" s="193">
        <f>IF(D4&gt;0,AVERAGE(G4:IV4),0)</f>
        <v>0</v>
      </c>
      <c r="F4" s="194" t="e">
        <f t="shared" ref="F4:F67" si="3">D4/MEDIAN(G4:IV4)</f>
        <v>#NUM!</v>
      </c>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7"/>
      <c r="EE4" s="197"/>
      <c r="EF4" s="197"/>
      <c r="EG4" s="197"/>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9"/>
      <c r="IO4" s="199"/>
      <c r="IP4" s="199"/>
      <c r="IQ4" s="199"/>
      <c r="IR4" s="199"/>
      <c r="IS4" s="199"/>
      <c r="IT4" s="199"/>
      <c r="IU4" s="199"/>
      <c r="IV4" s="199"/>
    </row>
    <row r="5" spans="1:256" s="200" customFormat="1" ht="12.75" x14ac:dyDescent="0.2">
      <c r="A5" s="191" t="str">
        <f t="shared" si="0"/>
        <v/>
      </c>
      <c r="B5" s="146" t="str">
        <f>Stoff!B3</f>
        <v>Bly</v>
      </c>
      <c r="C5" s="192">
        <f t="shared" si="1"/>
        <v>0</v>
      </c>
      <c r="D5" s="193">
        <f t="shared" si="2"/>
        <v>0</v>
      </c>
      <c r="E5" s="193">
        <f t="shared" ref="E5:E68" si="4">IF(D5&gt;0,AVERAGE(G5:IV5),0)</f>
        <v>0</v>
      </c>
      <c r="F5" s="194" t="e">
        <f t="shared" si="3"/>
        <v>#NUM!</v>
      </c>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7"/>
      <c r="EE5" s="197"/>
      <c r="EF5" s="197"/>
      <c r="EG5" s="197"/>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9"/>
      <c r="IO5" s="199"/>
      <c r="IP5" s="199"/>
      <c r="IQ5" s="199"/>
      <c r="IR5" s="199"/>
      <c r="IS5" s="199"/>
      <c r="IT5" s="199"/>
      <c r="IU5" s="199"/>
      <c r="IV5" s="199"/>
    </row>
    <row r="6" spans="1:256" s="200" customFormat="1" ht="12.75" x14ac:dyDescent="0.2">
      <c r="A6" s="191" t="str">
        <f t="shared" si="0"/>
        <v/>
      </c>
      <c r="B6" s="146" t="str">
        <f>Stoff!B4</f>
        <v>Kadmium</v>
      </c>
      <c r="C6" s="192">
        <f t="shared" si="1"/>
        <v>0</v>
      </c>
      <c r="D6" s="193">
        <f t="shared" si="2"/>
        <v>0</v>
      </c>
      <c r="E6" s="193">
        <f t="shared" si="4"/>
        <v>0</v>
      </c>
      <c r="F6" s="194" t="e">
        <f t="shared" si="3"/>
        <v>#NUM!</v>
      </c>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7"/>
      <c r="EE6" s="197"/>
      <c r="EF6" s="197"/>
      <c r="EG6" s="197"/>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9"/>
      <c r="IO6" s="199"/>
      <c r="IP6" s="199"/>
      <c r="IQ6" s="199"/>
      <c r="IR6" s="199"/>
      <c r="IS6" s="199"/>
      <c r="IT6" s="199"/>
      <c r="IU6" s="199"/>
      <c r="IV6" s="199"/>
    </row>
    <row r="7" spans="1:256" s="200" customFormat="1" ht="12.75" x14ac:dyDescent="0.2">
      <c r="A7" s="191" t="str">
        <f t="shared" si="0"/>
        <v/>
      </c>
      <c r="B7" s="146" t="str">
        <f>Stoff!B5</f>
        <v>Kvikksølv</v>
      </c>
      <c r="C7" s="192">
        <f t="shared" si="1"/>
        <v>0</v>
      </c>
      <c r="D7" s="193">
        <f t="shared" si="2"/>
        <v>0</v>
      </c>
      <c r="E7" s="193">
        <f t="shared" si="4"/>
        <v>0</v>
      </c>
      <c r="F7" s="194" t="e">
        <f t="shared" si="3"/>
        <v>#NUM!</v>
      </c>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7"/>
      <c r="EE7" s="197"/>
      <c r="EF7" s="197"/>
      <c r="EG7" s="197"/>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9"/>
      <c r="IO7" s="199"/>
      <c r="IP7" s="199"/>
      <c r="IQ7" s="199"/>
      <c r="IR7" s="199"/>
      <c r="IS7" s="199"/>
      <c r="IT7" s="199"/>
      <c r="IU7" s="199"/>
      <c r="IV7" s="199"/>
    </row>
    <row r="8" spans="1:256" s="200" customFormat="1" ht="12.75" x14ac:dyDescent="0.2">
      <c r="A8" s="191" t="str">
        <f t="shared" si="0"/>
        <v/>
      </c>
      <c r="B8" s="146" t="str">
        <f>Stoff!B6</f>
        <v>Kobber</v>
      </c>
      <c r="C8" s="192">
        <f t="shared" si="1"/>
        <v>0</v>
      </c>
      <c r="D8" s="193">
        <f t="shared" si="2"/>
        <v>0</v>
      </c>
      <c r="E8" s="193">
        <f t="shared" si="4"/>
        <v>0</v>
      </c>
      <c r="F8" s="194" t="e">
        <f t="shared" si="3"/>
        <v>#NUM!</v>
      </c>
      <c r="G8" s="195"/>
      <c r="H8" s="195"/>
      <c r="I8" s="195"/>
      <c r="J8" s="195"/>
      <c r="K8" s="195"/>
      <c r="L8" s="201"/>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7"/>
      <c r="EE8" s="197"/>
      <c r="EF8" s="197"/>
      <c r="EG8" s="197"/>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9"/>
      <c r="IO8" s="199"/>
      <c r="IP8" s="199"/>
      <c r="IQ8" s="199"/>
      <c r="IR8" s="199"/>
      <c r="IS8" s="199"/>
      <c r="IT8" s="199"/>
      <c r="IU8" s="199"/>
      <c r="IV8" s="199"/>
    </row>
    <row r="9" spans="1:256" s="200" customFormat="1" ht="12.75" x14ac:dyDescent="0.2">
      <c r="A9" s="191" t="str">
        <f t="shared" si="0"/>
        <v/>
      </c>
      <c r="B9" s="146" t="str">
        <f>Stoff!B7</f>
        <v>Sink</v>
      </c>
      <c r="C9" s="192">
        <f t="shared" si="1"/>
        <v>0</v>
      </c>
      <c r="D9" s="193">
        <f t="shared" si="2"/>
        <v>0</v>
      </c>
      <c r="E9" s="193">
        <f t="shared" si="4"/>
        <v>0</v>
      </c>
      <c r="F9" s="194" t="e">
        <f t="shared" si="3"/>
        <v>#NUM!</v>
      </c>
      <c r="G9" s="195"/>
      <c r="H9" s="195"/>
      <c r="I9" s="195"/>
      <c r="J9" s="195"/>
      <c r="K9" s="195"/>
      <c r="L9" s="201"/>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c r="DJ9" s="196"/>
      <c r="DK9" s="196"/>
      <c r="DL9" s="196"/>
      <c r="DM9" s="196"/>
      <c r="DN9" s="196"/>
      <c r="DO9" s="196"/>
      <c r="DP9" s="196"/>
      <c r="DQ9" s="196"/>
      <c r="DR9" s="196"/>
      <c r="DS9" s="196"/>
      <c r="DT9" s="196"/>
      <c r="DU9" s="196"/>
      <c r="DV9" s="196"/>
      <c r="DW9" s="196"/>
      <c r="DX9" s="196"/>
      <c r="DY9" s="196"/>
      <c r="DZ9" s="196"/>
      <c r="EA9" s="196"/>
      <c r="EB9" s="196"/>
      <c r="EC9" s="196"/>
      <c r="ED9" s="197"/>
      <c r="EE9" s="197"/>
      <c r="EF9" s="197"/>
      <c r="EG9" s="197"/>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9"/>
      <c r="IO9" s="199"/>
      <c r="IP9" s="199"/>
      <c r="IQ9" s="199"/>
      <c r="IR9" s="199"/>
      <c r="IS9" s="199"/>
      <c r="IT9" s="199"/>
      <c r="IU9" s="199"/>
      <c r="IV9" s="199"/>
    </row>
    <row r="10" spans="1:256" s="200" customFormat="1" ht="12.75" x14ac:dyDescent="0.2">
      <c r="A10" s="191" t="str">
        <f t="shared" si="0"/>
        <v/>
      </c>
      <c r="B10" s="146" t="str">
        <f>Stoff!B8</f>
        <v>Krom (III)</v>
      </c>
      <c r="C10" s="192">
        <f t="shared" si="1"/>
        <v>0</v>
      </c>
      <c r="D10" s="193">
        <f t="shared" si="2"/>
        <v>0</v>
      </c>
      <c r="E10" s="193">
        <f t="shared" si="4"/>
        <v>0</v>
      </c>
      <c r="F10" s="194" t="e">
        <f t="shared" si="3"/>
        <v>#NUM!</v>
      </c>
      <c r="G10" s="195"/>
      <c r="H10" s="195"/>
      <c r="I10" s="195"/>
      <c r="J10" s="195"/>
      <c r="K10" s="195"/>
      <c r="L10" s="201"/>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c r="DJ10" s="196"/>
      <c r="DK10" s="196"/>
      <c r="DL10" s="196"/>
      <c r="DM10" s="196"/>
      <c r="DN10" s="196"/>
      <c r="DO10" s="196"/>
      <c r="DP10" s="196"/>
      <c r="DQ10" s="196"/>
      <c r="DR10" s="196"/>
      <c r="DS10" s="196"/>
      <c r="DT10" s="196"/>
      <c r="DU10" s="196"/>
      <c r="DV10" s="196"/>
      <c r="DW10" s="196"/>
      <c r="DX10" s="196"/>
      <c r="DY10" s="196"/>
      <c r="DZ10" s="196"/>
      <c r="EA10" s="196"/>
      <c r="EB10" s="196"/>
      <c r="EC10" s="196"/>
      <c r="ED10" s="197"/>
      <c r="EE10" s="197"/>
      <c r="EF10" s="197"/>
      <c r="EG10" s="197"/>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9"/>
      <c r="IO10" s="199"/>
      <c r="IP10" s="199"/>
      <c r="IQ10" s="199"/>
      <c r="IR10" s="199"/>
      <c r="IS10" s="199"/>
      <c r="IT10" s="199"/>
      <c r="IU10" s="199"/>
      <c r="IV10" s="199"/>
    </row>
    <row r="11" spans="1:256" s="200" customFormat="1" ht="12.75" x14ac:dyDescent="0.2">
      <c r="A11" s="191" t="str">
        <f t="shared" si="0"/>
        <v/>
      </c>
      <c r="B11" s="146" t="str">
        <f>Stoff!B9</f>
        <v>Krom (VI)</v>
      </c>
      <c r="C11" s="192">
        <f t="shared" si="1"/>
        <v>0</v>
      </c>
      <c r="D11" s="193">
        <f t="shared" si="2"/>
        <v>0</v>
      </c>
      <c r="E11" s="193">
        <f t="shared" si="4"/>
        <v>0</v>
      </c>
      <c r="F11" s="194" t="e">
        <f t="shared" si="3"/>
        <v>#NUM!</v>
      </c>
      <c r="G11" s="195"/>
      <c r="H11" s="195"/>
      <c r="I11" s="195"/>
      <c r="J11" s="195"/>
      <c r="K11" s="195"/>
      <c r="L11" s="201"/>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c r="DY11" s="196"/>
      <c r="DZ11" s="196"/>
      <c r="EA11" s="196"/>
      <c r="EB11" s="196"/>
      <c r="EC11" s="196"/>
      <c r="ED11" s="197"/>
      <c r="EE11" s="197"/>
      <c r="EF11" s="197"/>
      <c r="EG11" s="197"/>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9"/>
      <c r="IO11" s="199"/>
      <c r="IP11" s="199"/>
      <c r="IQ11" s="199"/>
      <c r="IR11" s="199"/>
      <c r="IS11" s="199"/>
      <c r="IT11" s="199"/>
      <c r="IU11" s="199"/>
      <c r="IV11" s="199"/>
    </row>
    <row r="12" spans="1:256" s="200" customFormat="1" ht="12.75" x14ac:dyDescent="0.2">
      <c r="A12" s="191" t="str">
        <f t="shared" si="0"/>
        <v/>
      </c>
      <c r="B12" s="146" t="str">
        <f>Stoff!B10</f>
        <v>Krom totalt (III + VI)</v>
      </c>
      <c r="C12" s="192">
        <f t="shared" si="1"/>
        <v>0</v>
      </c>
      <c r="D12" s="193">
        <f t="shared" si="2"/>
        <v>0</v>
      </c>
      <c r="E12" s="193">
        <f t="shared" si="4"/>
        <v>0</v>
      </c>
      <c r="F12" s="194" t="e">
        <f t="shared" si="3"/>
        <v>#NUM!</v>
      </c>
      <c r="G12" s="195"/>
      <c r="H12" s="195"/>
      <c r="I12" s="195"/>
      <c r="J12" s="195"/>
      <c r="K12" s="195"/>
      <c r="L12" s="195"/>
      <c r="M12" s="195"/>
      <c r="N12" s="195"/>
      <c r="O12" s="195"/>
      <c r="P12" s="195"/>
      <c r="Q12" s="195"/>
      <c r="R12" s="195"/>
      <c r="S12" s="195"/>
      <c r="T12" s="195"/>
      <c r="U12" s="195"/>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7"/>
      <c r="EE12" s="197"/>
      <c r="EF12" s="197"/>
      <c r="EG12" s="197"/>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9"/>
      <c r="IO12" s="199"/>
      <c r="IP12" s="199"/>
      <c r="IQ12" s="199"/>
      <c r="IR12" s="199"/>
      <c r="IS12" s="199"/>
      <c r="IT12" s="199"/>
      <c r="IU12" s="199"/>
      <c r="IV12" s="199"/>
    </row>
    <row r="13" spans="1:256" s="200" customFormat="1" ht="12.75" x14ac:dyDescent="0.2">
      <c r="A13" s="191" t="str">
        <f t="shared" si="0"/>
        <v/>
      </c>
      <c r="B13" s="146" t="str">
        <f>Stoff!B11</f>
        <v>Nikkel</v>
      </c>
      <c r="C13" s="192">
        <f t="shared" si="1"/>
        <v>0</v>
      </c>
      <c r="D13" s="193">
        <f t="shared" si="2"/>
        <v>0</v>
      </c>
      <c r="E13" s="193">
        <f t="shared" si="4"/>
        <v>0</v>
      </c>
      <c r="F13" s="194" t="e">
        <f t="shared" si="3"/>
        <v>#NUM!</v>
      </c>
      <c r="G13" s="195"/>
      <c r="H13" s="195"/>
      <c r="I13" s="195"/>
      <c r="J13" s="195"/>
      <c r="K13" s="195"/>
      <c r="L13" s="195"/>
      <c r="M13" s="195"/>
      <c r="N13" s="195"/>
      <c r="O13" s="195"/>
      <c r="P13" s="195"/>
      <c r="Q13" s="195"/>
      <c r="R13" s="195"/>
      <c r="S13" s="195"/>
      <c r="T13" s="195"/>
      <c r="U13" s="195"/>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6"/>
      <c r="DW13" s="196"/>
      <c r="DX13" s="196"/>
      <c r="DY13" s="196"/>
      <c r="DZ13" s="196"/>
      <c r="EA13" s="196"/>
      <c r="EB13" s="196"/>
      <c r="EC13" s="196"/>
      <c r="ED13" s="197"/>
      <c r="EE13" s="197"/>
      <c r="EF13" s="197"/>
      <c r="EG13" s="197"/>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9"/>
      <c r="IO13" s="199"/>
      <c r="IP13" s="199"/>
      <c r="IQ13" s="199"/>
      <c r="IR13" s="199"/>
      <c r="IS13" s="199"/>
      <c r="IT13" s="199"/>
      <c r="IU13" s="199"/>
      <c r="IV13" s="199"/>
    </row>
    <row r="14" spans="1:256" s="200" customFormat="1" ht="12.75" x14ac:dyDescent="0.2">
      <c r="A14" s="191" t="str">
        <f t="shared" si="0"/>
        <v/>
      </c>
      <c r="B14" s="146" t="str">
        <f>Stoff!B12</f>
        <v>Cyanid fri</v>
      </c>
      <c r="C14" s="192">
        <f t="shared" si="1"/>
        <v>0</v>
      </c>
      <c r="D14" s="193">
        <f t="shared" si="2"/>
        <v>0</v>
      </c>
      <c r="E14" s="193">
        <f t="shared" si="4"/>
        <v>0</v>
      </c>
      <c r="F14" s="194" t="e">
        <f t="shared" si="3"/>
        <v>#NUM!</v>
      </c>
      <c r="G14" s="195"/>
      <c r="H14" s="195"/>
      <c r="I14" s="195"/>
      <c r="J14" s="195"/>
      <c r="K14" s="195"/>
      <c r="L14" s="195"/>
      <c r="M14" s="195"/>
      <c r="N14" s="195"/>
      <c r="O14" s="195"/>
      <c r="P14" s="195"/>
      <c r="Q14" s="195"/>
      <c r="R14" s="195"/>
      <c r="S14" s="195"/>
      <c r="T14" s="195"/>
      <c r="U14" s="195"/>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6"/>
      <c r="CH14" s="196"/>
      <c r="CI14" s="196"/>
      <c r="CJ14" s="196"/>
      <c r="CK14" s="196"/>
      <c r="CL14" s="196"/>
      <c r="CM14" s="196"/>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c r="DR14" s="196"/>
      <c r="DS14" s="196"/>
      <c r="DT14" s="196"/>
      <c r="DU14" s="196"/>
      <c r="DV14" s="196"/>
      <c r="DW14" s="196"/>
      <c r="DX14" s="196"/>
      <c r="DY14" s="196"/>
      <c r="DZ14" s="196"/>
      <c r="EA14" s="196"/>
      <c r="EB14" s="196"/>
      <c r="EC14" s="196"/>
      <c r="ED14" s="197"/>
      <c r="EE14" s="197"/>
      <c r="EF14" s="197"/>
      <c r="EG14" s="197"/>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9"/>
      <c r="IO14" s="199"/>
      <c r="IP14" s="199"/>
      <c r="IQ14" s="199"/>
      <c r="IR14" s="199"/>
      <c r="IS14" s="199"/>
      <c r="IT14" s="199"/>
      <c r="IU14" s="199"/>
      <c r="IV14" s="199"/>
    </row>
    <row r="15" spans="1:256" s="200" customFormat="1" ht="12.75" x14ac:dyDescent="0.2">
      <c r="A15" s="191" t="str">
        <f t="shared" si="0"/>
        <v/>
      </c>
      <c r="B15" s="146" t="str">
        <f>Stoff!B13</f>
        <v>PCB CAS1336-36-3</v>
      </c>
      <c r="C15" s="192">
        <f t="shared" si="1"/>
        <v>0</v>
      </c>
      <c r="D15" s="193">
        <f t="shared" si="2"/>
        <v>0</v>
      </c>
      <c r="E15" s="193">
        <f t="shared" si="4"/>
        <v>0</v>
      </c>
      <c r="F15" s="194" t="e">
        <f t="shared" si="3"/>
        <v>#NUM!</v>
      </c>
      <c r="G15" s="195"/>
      <c r="H15" s="195"/>
      <c r="I15" s="195"/>
      <c r="J15" s="195"/>
      <c r="K15" s="195"/>
      <c r="L15" s="195"/>
      <c r="M15" s="195"/>
      <c r="N15" s="195"/>
      <c r="O15" s="195"/>
      <c r="P15" s="195"/>
      <c r="Q15" s="195"/>
      <c r="R15" s="195"/>
      <c r="S15" s="195"/>
      <c r="T15" s="195"/>
      <c r="U15" s="195"/>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6"/>
      <c r="CH15" s="196"/>
      <c r="CI15" s="196"/>
      <c r="CJ15" s="196"/>
      <c r="CK15" s="196"/>
      <c r="CL15" s="196"/>
      <c r="CM15" s="196"/>
      <c r="CN15" s="196"/>
      <c r="CO15" s="196"/>
      <c r="CP15" s="196"/>
      <c r="CQ15" s="196"/>
      <c r="CR15" s="196"/>
      <c r="CS15" s="196"/>
      <c r="CT15" s="196"/>
      <c r="CU15" s="196"/>
      <c r="CV15" s="196"/>
      <c r="CW15" s="196"/>
      <c r="CX15" s="196"/>
      <c r="CY15" s="196"/>
      <c r="CZ15" s="196"/>
      <c r="DA15" s="196"/>
      <c r="DB15" s="196"/>
      <c r="DC15" s="196"/>
      <c r="DD15" s="196"/>
      <c r="DE15" s="196"/>
      <c r="DF15" s="196"/>
      <c r="DG15" s="196"/>
      <c r="DH15" s="196"/>
      <c r="DI15" s="196"/>
      <c r="DJ15" s="196"/>
      <c r="DK15" s="196"/>
      <c r="DL15" s="196"/>
      <c r="DM15" s="196"/>
      <c r="DN15" s="196"/>
      <c r="DO15" s="196"/>
      <c r="DP15" s="196"/>
      <c r="DQ15" s="196"/>
      <c r="DR15" s="196"/>
      <c r="DS15" s="196"/>
      <c r="DT15" s="196"/>
      <c r="DU15" s="196"/>
      <c r="DV15" s="196"/>
      <c r="DW15" s="196"/>
      <c r="DX15" s="196"/>
      <c r="DY15" s="196"/>
      <c r="DZ15" s="196"/>
      <c r="EA15" s="196"/>
      <c r="EB15" s="196"/>
      <c r="EC15" s="196"/>
      <c r="ED15" s="197"/>
      <c r="EE15" s="197"/>
      <c r="EF15" s="197"/>
      <c r="EG15" s="197"/>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9"/>
      <c r="IO15" s="199"/>
      <c r="IP15" s="199"/>
      <c r="IQ15" s="199"/>
      <c r="IR15" s="199"/>
      <c r="IS15" s="199"/>
      <c r="IT15" s="199"/>
      <c r="IU15" s="199"/>
      <c r="IV15" s="199"/>
    </row>
    <row r="16" spans="1:256" s="200" customFormat="1" ht="12.75" x14ac:dyDescent="0.2">
      <c r="A16" s="191" t="str">
        <f t="shared" si="0"/>
        <v/>
      </c>
      <c r="B16" s="146" t="str">
        <f>Stoff!B14</f>
        <v>Lindan</v>
      </c>
      <c r="C16" s="192">
        <f t="shared" si="1"/>
        <v>0</v>
      </c>
      <c r="D16" s="193">
        <f t="shared" si="2"/>
        <v>0</v>
      </c>
      <c r="E16" s="193">
        <f t="shared" si="4"/>
        <v>0</v>
      </c>
      <c r="F16" s="194" t="e">
        <f t="shared" si="3"/>
        <v>#NUM!</v>
      </c>
      <c r="G16" s="195"/>
      <c r="H16" s="195"/>
      <c r="I16" s="195"/>
      <c r="J16" s="195"/>
      <c r="K16" s="195"/>
      <c r="L16" s="195"/>
      <c r="M16" s="195"/>
      <c r="N16" s="195"/>
      <c r="O16" s="195"/>
      <c r="P16" s="195"/>
      <c r="Q16" s="195"/>
      <c r="R16" s="195"/>
      <c r="S16" s="195"/>
      <c r="T16" s="195"/>
      <c r="U16" s="195"/>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c r="DM16" s="196"/>
      <c r="DN16" s="196"/>
      <c r="DO16" s="196"/>
      <c r="DP16" s="196"/>
      <c r="DQ16" s="196"/>
      <c r="DR16" s="196"/>
      <c r="DS16" s="196"/>
      <c r="DT16" s="196"/>
      <c r="DU16" s="196"/>
      <c r="DV16" s="196"/>
      <c r="DW16" s="196"/>
      <c r="DX16" s="196"/>
      <c r="DY16" s="196"/>
      <c r="DZ16" s="196"/>
      <c r="EA16" s="196"/>
      <c r="EB16" s="196"/>
      <c r="EC16" s="196"/>
      <c r="ED16" s="197"/>
      <c r="EE16" s="197"/>
      <c r="EF16" s="197"/>
      <c r="EG16" s="197"/>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9"/>
      <c r="IO16" s="199"/>
      <c r="IP16" s="199"/>
      <c r="IQ16" s="199"/>
      <c r="IR16" s="199"/>
      <c r="IS16" s="199"/>
      <c r="IT16" s="199"/>
      <c r="IU16" s="199"/>
      <c r="IV16" s="199"/>
    </row>
    <row r="17" spans="1:256" s="200" customFormat="1" ht="12.75" x14ac:dyDescent="0.2">
      <c r="A17" s="191" t="str">
        <f t="shared" si="0"/>
        <v/>
      </c>
      <c r="B17" s="146" t="str">
        <f>Stoff!B15</f>
        <v>DDT</v>
      </c>
      <c r="C17" s="192">
        <f t="shared" si="1"/>
        <v>0</v>
      </c>
      <c r="D17" s="193">
        <f t="shared" si="2"/>
        <v>0</v>
      </c>
      <c r="E17" s="193">
        <f t="shared" si="4"/>
        <v>0</v>
      </c>
      <c r="F17" s="194" t="e">
        <f t="shared" si="3"/>
        <v>#NUM!</v>
      </c>
      <c r="G17" s="195"/>
      <c r="H17" s="195"/>
      <c r="I17" s="195"/>
      <c r="J17" s="195"/>
      <c r="K17" s="195"/>
      <c r="L17" s="195"/>
      <c r="M17" s="195"/>
      <c r="N17" s="195"/>
      <c r="O17" s="195"/>
      <c r="P17" s="195"/>
      <c r="Q17" s="195"/>
      <c r="R17" s="195"/>
      <c r="S17" s="195"/>
      <c r="T17" s="195"/>
      <c r="U17" s="195"/>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7"/>
      <c r="EE17" s="197"/>
      <c r="EF17" s="197"/>
      <c r="EG17" s="197"/>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9"/>
      <c r="IO17" s="199"/>
      <c r="IP17" s="199"/>
      <c r="IQ17" s="199"/>
      <c r="IR17" s="199"/>
      <c r="IS17" s="199"/>
      <c r="IT17" s="199"/>
      <c r="IU17" s="199"/>
      <c r="IV17" s="199"/>
    </row>
    <row r="18" spans="1:256" s="200" customFormat="1" ht="12.75" x14ac:dyDescent="0.2">
      <c r="A18" s="191" t="str">
        <f t="shared" si="0"/>
        <v/>
      </c>
      <c r="B18" s="146" t="str">
        <f>Stoff!B16</f>
        <v>Monoklorbensen</v>
      </c>
      <c r="C18" s="192">
        <f t="shared" si="1"/>
        <v>0</v>
      </c>
      <c r="D18" s="193">
        <f t="shared" si="2"/>
        <v>0</v>
      </c>
      <c r="E18" s="193">
        <f t="shared" si="4"/>
        <v>0</v>
      </c>
      <c r="F18" s="194" t="e">
        <f t="shared" si="3"/>
        <v>#NUM!</v>
      </c>
      <c r="G18" s="195"/>
      <c r="H18" s="195"/>
      <c r="I18" s="195"/>
      <c r="J18" s="195"/>
      <c r="K18" s="195"/>
      <c r="L18" s="195"/>
      <c r="M18" s="195"/>
      <c r="N18" s="195"/>
      <c r="O18" s="195"/>
      <c r="P18" s="195"/>
      <c r="Q18" s="195"/>
      <c r="R18" s="195"/>
      <c r="S18" s="195"/>
      <c r="T18" s="195"/>
      <c r="U18" s="195"/>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7"/>
      <c r="EE18" s="197"/>
      <c r="EF18" s="197"/>
      <c r="EG18" s="197"/>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9"/>
      <c r="IO18" s="199"/>
      <c r="IP18" s="199"/>
      <c r="IQ18" s="199"/>
      <c r="IR18" s="199"/>
      <c r="IS18" s="199"/>
      <c r="IT18" s="199"/>
      <c r="IU18" s="199"/>
      <c r="IV18" s="199"/>
    </row>
    <row r="19" spans="1:256" s="200" customFormat="1" ht="12.75" x14ac:dyDescent="0.2">
      <c r="A19" s="191" t="str">
        <f t="shared" si="0"/>
        <v/>
      </c>
      <c r="B19" s="146" t="str">
        <f>Stoff!B17</f>
        <v>1,2-diklorbensen</v>
      </c>
      <c r="C19" s="192">
        <f t="shared" si="1"/>
        <v>0</v>
      </c>
      <c r="D19" s="193">
        <f t="shared" si="2"/>
        <v>0</v>
      </c>
      <c r="E19" s="193">
        <f t="shared" si="4"/>
        <v>0</v>
      </c>
      <c r="F19" s="194" t="e">
        <f t="shared" si="3"/>
        <v>#NUM!</v>
      </c>
      <c r="G19" s="195"/>
      <c r="H19" s="195"/>
      <c r="I19" s="195"/>
      <c r="J19" s="195"/>
      <c r="K19" s="195"/>
      <c r="L19" s="195"/>
      <c r="M19" s="195"/>
      <c r="N19" s="195"/>
      <c r="O19" s="195"/>
      <c r="P19" s="195"/>
      <c r="Q19" s="195"/>
      <c r="R19" s="195"/>
      <c r="S19" s="195"/>
      <c r="T19" s="195"/>
      <c r="U19" s="195"/>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6"/>
      <c r="CH19" s="196"/>
      <c r="CI19" s="196"/>
      <c r="CJ19" s="196"/>
      <c r="CK19" s="196"/>
      <c r="CL19" s="196"/>
      <c r="CM19" s="196"/>
      <c r="CN19" s="196"/>
      <c r="CO19" s="196"/>
      <c r="CP19" s="196"/>
      <c r="CQ19" s="196"/>
      <c r="CR19" s="196"/>
      <c r="CS19" s="196"/>
      <c r="CT19" s="196"/>
      <c r="CU19" s="196"/>
      <c r="CV19" s="196"/>
      <c r="CW19" s="196"/>
      <c r="CX19" s="196"/>
      <c r="CY19" s="196"/>
      <c r="CZ19" s="196"/>
      <c r="DA19" s="196"/>
      <c r="DB19" s="196"/>
      <c r="DC19" s="196"/>
      <c r="DD19" s="196"/>
      <c r="DE19" s="196"/>
      <c r="DF19" s="196"/>
      <c r="DG19" s="196"/>
      <c r="DH19" s="196"/>
      <c r="DI19" s="196"/>
      <c r="DJ19" s="196"/>
      <c r="DK19" s="196"/>
      <c r="DL19" s="196"/>
      <c r="DM19" s="196"/>
      <c r="DN19" s="196"/>
      <c r="DO19" s="196"/>
      <c r="DP19" s="196"/>
      <c r="DQ19" s="196"/>
      <c r="DR19" s="196"/>
      <c r="DS19" s="196"/>
      <c r="DT19" s="196"/>
      <c r="DU19" s="196"/>
      <c r="DV19" s="196"/>
      <c r="DW19" s="196"/>
      <c r="DX19" s="196"/>
      <c r="DY19" s="196"/>
      <c r="DZ19" s="196"/>
      <c r="EA19" s="196"/>
      <c r="EB19" s="196"/>
      <c r="EC19" s="196"/>
      <c r="ED19" s="197"/>
      <c r="EE19" s="197"/>
      <c r="EF19" s="197"/>
      <c r="EG19" s="197"/>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9"/>
      <c r="IO19" s="199"/>
      <c r="IP19" s="199"/>
      <c r="IQ19" s="199"/>
      <c r="IR19" s="199"/>
      <c r="IS19" s="199"/>
      <c r="IT19" s="199"/>
      <c r="IU19" s="199"/>
      <c r="IV19" s="199"/>
    </row>
    <row r="20" spans="1:256" s="200" customFormat="1" ht="12.75" x14ac:dyDescent="0.2">
      <c r="A20" s="191" t="str">
        <f t="shared" si="0"/>
        <v/>
      </c>
      <c r="B20" s="146" t="str">
        <f>Stoff!B18</f>
        <v>1,4-diklorbensen</v>
      </c>
      <c r="C20" s="192">
        <f t="shared" si="1"/>
        <v>0</v>
      </c>
      <c r="D20" s="193">
        <f t="shared" si="2"/>
        <v>0</v>
      </c>
      <c r="E20" s="193">
        <f t="shared" si="4"/>
        <v>0</v>
      </c>
      <c r="F20" s="194" t="e">
        <f t="shared" si="3"/>
        <v>#NUM!</v>
      </c>
      <c r="G20" s="195"/>
      <c r="H20" s="195"/>
      <c r="I20" s="195"/>
      <c r="J20" s="195"/>
      <c r="K20" s="195"/>
      <c r="L20" s="195"/>
      <c r="M20" s="195"/>
      <c r="N20" s="195"/>
      <c r="O20" s="195"/>
      <c r="P20" s="195"/>
      <c r="Q20" s="195"/>
      <c r="R20" s="195"/>
      <c r="S20" s="195"/>
      <c r="T20" s="195"/>
      <c r="U20" s="195"/>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C20" s="196"/>
      <c r="ED20" s="197"/>
      <c r="EE20" s="197"/>
      <c r="EF20" s="197"/>
      <c r="EG20" s="197"/>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9"/>
      <c r="IO20" s="199"/>
      <c r="IP20" s="199"/>
      <c r="IQ20" s="199"/>
      <c r="IR20" s="199"/>
      <c r="IS20" s="199"/>
      <c r="IT20" s="199"/>
      <c r="IU20" s="199"/>
      <c r="IV20" s="199"/>
    </row>
    <row r="21" spans="1:256" s="200" customFormat="1" ht="12.75" x14ac:dyDescent="0.2">
      <c r="A21" s="191" t="str">
        <f t="shared" si="0"/>
        <v/>
      </c>
      <c r="B21" s="146" t="str">
        <f>Stoff!B19</f>
        <v>1,2,4-triklorbensen</v>
      </c>
      <c r="C21" s="192">
        <f t="shared" si="1"/>
        <v>0</v>
      </c>
      <c r="D21" s="193">
        <f t="shared" si="2"/>
        <v>0</v>
      </c>
      <c r="E21" s="193">
        <f t="shared" si="4"/>
        <v>0</v>
      </c>
      <c r="F21" s="194" t="e">
        <f t="shared" si="3"/>
        <v>#NUM!</v>
      </c>
      <c r="G21" s="195"/>
      <c r="H21" s="195"/>
      <c r="I21" s="195"/>
      <c r="J21" s="195"/>
      <c r="K21" s="195"/>
      <c r="L21" s="195"/>
      <c r="M21" s="195"/>
      <c r="N21" s="195"/>
      <c r="O21" s="195"/>
      <c r="P21" s="195"/>
      <c r="Q21" s="195"/>
      <c r="R21" s="195"/>
      <c r="S21" s="195"/>
      <c r="T21" s="195"/>
      <c r="U21" s="195"/>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7"/>
      <c r="EE21" s="197"/>
      <c r="EF21" s="197"/>
      <c r="EG21" s="197"/>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9"/>
      <c r="IO21" s="199"/>
      <c r="IP21" s="199"/>
      <c r="IQ21" s="199"/>
      <c r="IR21" s="199"/>
      <c r="IS21" s="199"/>
      <c r="IT21" s="199"/>
      <c r="IU21" s="199"/>
      <c r="IV21" s="199"/>
    </row>
    <row r="22" spans="1:256" s="200" customFormat="1" ht="12.75" x14ac:dyDescent="0.2">
      <c r="A22" s="191" t="str">
        <f t="shared" si="0"/>
        <v/>
      </c>
      <c r="B22" s="146" t="str">
        <f>Stoff!B20</f>
        <v>1,2,3-triklorbensen</v>
      </c>
      <c r="C22" s="192">
        <f t="shared" si="1"/>
        <v>0</v>
      </c>
      <c r="D22" s="193">
        <f t="shared" si="2"/>
        <v>0</v>
      </c>
      <c r="E22" s="193">
        <f t="shared" si="4"/>
        <v>0</v>
      </c>
      <c r="F22" s="194" t="e">
        <f t="shared" si="3"/>
        <v>#NUM!</v>
      </c>
      <c r="G22" s="195"/>
      <c r="H22" s="195"/>
      <c r="I22" s="195"/>
      <c r="J22" s="195"/>
      <c r="K22" s="195"/>
      <c r="L22" s="201"/>
      <c r="M22" s="195"/>
      <c r="N22" s="195"/>
      <c r="O22" s="195"/>
      <c r="P22" s="195"/>
      <c r="Q22" s="195"/>
      <c r="R22" s="195"/>
      <c r="S22" s="195"/>
      <c r="T22" s="195"/>
      <c r="U22" s="195"/>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196"/>
      <c r="DP22" s="196"/>
      <c r="DQ22" s="196"/>
      <c r="DR22" s="196"/>
      <c r="DS22" s="196"/>
      <c r="DT22" s="196"/>
      <c r="DU22" s="196"/>
      <c r="DV22" s="196"/>
      <c r="DW22" s="196"/>
      <c r="DX22" s="196"/>
      <c r="DY22" s="196"/>
      <c r="DZ22" s="196"/>
      <c r="EA22" s="196"/>
      <c r="EB22" s="196"/>
      <c r="EC22" s="196"/>
      <c r="ED22" s="197"/>
      <c r="EE22" s="197"/>
      <c r="EF22" s="197"/>
      <c r="EG22" s="197"/>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9"/>
      <c r="IO22" s="199"/>
      <c r="IP22" s="199"/>
      <c r="IQ22" s="199"/>
      <c r="IR22" s="199"/>
      <c r="IS22" s="199"/>
      <c r="IT22" s="199"/>
      <c r="IU22" s="199"/>
      <c r="IV22" s="199"/>
    </row>
    <row r="23" spans="1:256" s="200" customFormat="1" ht="12.75" x14ac:dyDescent="0.2">
      <c r="A23" s="191" t="str">
        <f t="shared" si="0"/>
        <v/>
      </c>
      <c r="B23" s="146" t="str">
        <f>Stoff!B21</f>
        <v>1,3,5-triklorbensen</v>
      </c>
      <c r="C23" s="192">
        <f t="shared" si="1"/>
        <v>0</v>
      </c>
      <c r="D23" s="193">
        <f t="shared" si="2"/>
        <v>0</v>
      </c>
      <c r="E23" s="193">
        <f t="shared" si="4"/>
        <v>0</v>
      </c>
      <c r="F23" s="194" t="e">
        <f t="shared" si="3"/>
        <v>#NUM!</v>
      </c>
      <c r="G23" s="195"/>
      <c r="H23" s="195"/>
      <c r="I23" s="195"/>
      <c r="J23" s="195"/>
      <c r="K23" s="195"/>
      <c r="L23" s="201"/>
      <c r="M23" s="195"/>
      <c r="N23" s="195"/>
      <c r="O23" s="195"/>
      <c r="P23" s="195"/>
      <c r="Q23" s="195"/>
      <c r="R23" s="195"/>
      <c r="S23" s="195"/>
      <c r="T23" s="195"/>
      <c r="U23" s="195"/>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7"/>
      <c r="EE23" s="197"/>
      <c r="EF23" s="197"/>
      <c r="EG23" s="197"/>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c r="IN23" s="199"/>
      <c r="IO23" s="199"/>
      <c r="IP23" s="199"/>
      <c r="IQ23" s="199"/>
      <c r="IR23" s="199"/>
      <c r="IS23" s="199"/>
      <c r="IT23" s="199"/>
      <c r="IU23" s="199"/>
      <c r="IV23" s="199"/>
    </row>
    <row r="24" spans="1:256" s="200" customFormat="1" ht="12.75" x14ac:dyDescent="0.2">
      <c r="A24" s="191" t="str">
        <f t="shared" si="0"/>
        <v/>
      </c>
      <c r="B24" s="146" t="str">
        <f>Stoff!B22</f>
        <v>1,2,4,5-tetraklorbensen</v>
      </c>
      <c r="C24" s="192">
        <f t="shared" si="1"/>
        <v>0</v>
      </c>
      <c r="D24" s="193">
        <f t="shared" si="2"/>
        <v>0</v>
      </c>
      <c r="E24" s="193">
        <f t="shared" si="4"/>
        <v>0</v>
      </c>
      <c r="F24" s="194" t="e">
        <f t="shared" si="3"/>
        <v>#NUM!</v>
      </c>
      <c r="G24" s="195"/>
      <c r="H24" s="195"/>
      <c r="I24" s="195"/>
      <c r="J24" s="195"/>
      <c r="K24" s="195"/>
      <c r="L24" s="201"/>
      <c r="M24" s="195"/>
      <c r="N24" s="195"/>
      <c r="O24" s="195"/>
      <c r="P24" s="195"/>
      <c r="Q24" s="195"/>
      <c r="R24" s="195"/>
      <c r="S24" s="195"/>
      <c r="T24" s="195"/>
      <c r="U24" s="195"/>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6"/>
      <c r="CH24" s="196"/>
      <c r="CI24" s="196"/>
      <c r="CJ24" s="196"/>
      <c r="CK24" s="196"/>
      <c r="CL24" s="196"/>
      <c r="CM24" s="196"/>
      <c r="CN24" s="196"/>
      <c r="CO24" s="196"/>
      <c r="CP24" s="196"/>
      <c r="CQ24" s="196"/>
      <c r="CR24" s="196"/>
      <c r="CS24" s="196"/>
      <c r="CT24" s="196"/>
      <c r="CU24" s="196"/>
      <c r="CV24" s="196"/>
      <c r="CW24" s="196"/>
      <c r="CX24" s="196"/>
      <c r="CY24" s="196"/>
      <c r="CZ24" s="196"/>
      <c r="DA24" s="196"/>
      <c r="DB24" s="196"/>
      <c r="DC24" s="196"/>
      <c r="DD24" s="196"/>
      <c r="DE24" s="196"/>
      <c r="DF24" s="196"/>
      <c r="DG24" s="196"/>
      <c r="DH24" s="196"/>
      <c r="DI24" s="196"/>
      <c r="DJ24" s="196"/>
      <c r="DK24" s="196"/>
      <c r="DL24" s="196"/>
      <c r="DM24" s="196"/>
      <c r="DN24" s="196"/>
      <c r="DO24" s="196"/>
      <c r="DP24" s="196"/>
      <c r="DQ24" s="196"/>
      <c r="DR24" s="196"/>
      <c r="DS24" s="196"/>
      <c r="DT24" s="196"/>
      <c r="DU24" s="196"/>
      <c r="DV24" s="196"/>
      <c r="DW24" s="196"/>
      <c r="DX24" s="196"/>
      <c r="DY24" s="196"/>
      <c r="DZ24" s="196"/>
      <c r="EA24" s="196"/>
      <c r="EB24" s="196"/>
      <c r="EC24" s="196"/>
      <c r="ED24" s="197"/>
      <c r="EE24" s="197"/>
      <c r="EF24" s="197"/>
      <c r="EG24" s="197"/>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9"/>
      <c r="IO24" s="199"/>
      <c r="IP24" s="199"/>
      <c r="IQ24" s="199"/>
      <c r="IR24" s="199"/>
      <c r="IS24" s="199"/>
      <c r="IT24" s="199"/>
      <c r="IU24" s="199"/>
      <c r="IV24" s="199"/>
    </row>
    <row r="25" spans="1:256" s="200" customFormat="1" ht="12.75" x14ac:dyDescent="0.2">
      <c r="A25" s="191" t="str">
        <f t="shared" si="0"/>
        <v/>
      </c>
      <c r="B25" s="146" t="str">
        <f>Stoff!B23</f>
        <v>Pentaklorbensen</v>
      </c>
      <c r="C25" s="192">
        <f t="shared" si="1"/>
        <v>0</v>
      </c>
      <c r="D25" s="193">
        <f t="shared" si="2"/>
        <v>0</v>
      </c>
      <c r="E25" s="193">
        <f t="shared" si="4"/>
        <v>0</v>
      </c>
      <c r="F25" s="194" t="e">
        <f t="shared" si="3"/>
        <v>#NUM!</v>
      </c>
      <c r="G25" s="195"/>
      <c r="H25" s="195"/>
      <c r="I25" s="195"/>
      <c r="J25" s="195"/>
      <c r="K25" s="195"/>
      <c r="L25" s="201"/>
      <c r="M25" s="195"/>
      <c r="N25" s="195"/>
      <c r="O25" s="195"/>
      <c r="P25" s="195"/>
      <c r="Q25" s="195"/>
      <c r="R25" s="195"/>
      <c r="S25" s="195"/>
      <c r="T25" s="195"/>
      <c r="U25" s="195"/>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c r="DS25" s="196"/>
      <c r="DT25" s="196"/>
      <c r="DU25" s="196"/>
      <c r="DV25" s="196"/>
      <c r="DW25" s="196"/>
      <c r="DX25" s="196"/>
      <c r="DY25" s="196"/>
      <c r="DZ25" s="196"/>
      <c r="EA25" s="196"/>
      <c r="EB25" s="196"/>
      <c r="EC25" s="196"/>
      <c r="ED25" s="197"/>
      <c r="EE25" s="197"/>
      <c r="EF25" s="197"/>
      <c r="EG25" s="197"/>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9"/>
      <c r="IO25" s="199"/>
      <c r="IP25" s="199"/>
      <c r="IQ25" s="199"/>
      <c r="IR25" s="199"/>
      <c r="IS25" s="199"/>
      <c r="IT25" s="199"/>
      <c r="IU25" s="199"/>
      <c r="IV25" s="199"/>
    </row>
    <row r="26" spans="1:256" s="200" customFormat="1" ht="12.75" x14ac:dyDescent="0.2">
      <c r="A26" s="191" t="str">
        <f t="shared" si="0"/>
        <v/>
      </c>
      <c r="B26" s="146" t="str">
        <f>Stoff!B24</f>
        <v>Heksaklorbensen</v>
      </c>
      <c r="C26" s="192">
        <f t="shared" si="1"/>
        <v>0</v>
      </c>
      <c r="D26" s="193">
        <f t="shared" si="2"/>
        <v>0</v>
      </c>
      <c r="E26" s="193">
        <f t="shared" si="4"/>
        <v>0</v>
      </c>
      <c r="F26" s="194" t="e">
        <f t="shared" si="3"/>
        <v>#NUM!</v>
      </c>
      <c r="G26" s="195"/>
      <c r="H26" s="195"/>
      <c r="I26" s="195"/>
      <c r="J26" s="195"/>
      <c r="K26" s="195"/>
      <c r="L26" s="201"/>
      <c r="M26" s="195"/>
      <c r="N26" s="195"/>
      <c r="O26" s="195"/>
      <c r="P26" s="195"/>
      <c r="Q26" s="195"/>
      <c r="R26" s="195"/>
      <c r="S26" s="195"/>
      <c r="T26" s="195"/>
      <c r="U26" s="195"/>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6"/>
      <c r="CH26" s="196"/>
      <c r="CI26" s="196"/>
      <c r="CJ26" s="196"/>
      <c r="CK26" s="196"/>
      <c r="CL26" s="196"/>
      <c r="CM26" s="196"/>
      <c r="CN26" s="196"/>
      <c r="CO26" s="196"/>
      <c r="CP26" s="196"/>
      <c r="CQ26" s="196"/>
      <c r="CR26" s="196"/>
      <c r="CS26" s="196"/>
      <c r="CT26" s="196"/>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7"/>
      <c r="EE26" s="197"/>
      <c r="EF26" s="197"/>
      <c r="EG26" s="197"/>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9"/>
      <c r="IO26" s="199"/>
      <c r="IP26" s="199"/>
      <c r="IQ26" s="199"/>
      <c r="IR26" s="199"/>
      <c r="IS26" s="199"/>
      <c r="IT26" s="199"/>
      <c r="IU26" s="199"/>
      <c r="IV26" s="199"/>
    </row>
    <row r="27" spans="1:256" s="200" customFormat="1" ht="12.75" x14ac:dyDescent="0.2">
      <c r="A27" s="191" t="str">
        <f t="shared" si="0"/>
        <v/>
      </c>
      <c r="B27" s="146" t="str">
        <f>Stoff!B25</f>
        <v>Diklormetan</v>
      </c>
      <c r="C27" s="192">
        <f t="shared" si="1"/>
        <v>0</v>
      </c>
      <c r="D27" s="193">
        <f t="shared" si="2"/>
        <v>0</v>
      </c>
      <c r="E27" s="193">
        <f t="shared" si="4"/>
        <v>0</v>
      </c>
      <c r="F27" s="194" t="e">
        <f t="shared" si="3"/>
        <v>#NUM!</v>
      </c>
      <c r="G27" s="195"/>
      <c r="H27" s="195"/>
      <c r="I27" s="195"/>
      <c r="J27" s="195"/>
      <c r="K27" s="195"/>
      <c r="L27" s="201"/>
      <c r="M27" s="195"/>
      <c r="N27" s="195"/>
      <c r="O27" s="195"/>
      <c r="P27" s="195"/>
      <c r="Q27" s="195"/>
      <c r="R27" s="195"/>
      <c r="S27" s="195"/>
      <c r="T27" s="195"/>
      <c r="U27" s="195"/>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6"/>
      <c r="CH27" s="196"/>
      <c r="CI27" s="196"/>
      <c r="CJ27" s="196"/>
      <c r="CK27" s="196"/>
      <c r="CL27" s="196"/>
      <c r="CM27" s="196"/>
      <c r="CN27" s="196"/>
      <c r="CO27" s="196"/>
      <c r="CP27" s="196"/>
      <c r="CQ27" s="196"/>
      <c r="CR27" s="196"/>
      <c r="CS27" s="196"/>
      <c r="CT27" s="196"/>
      <c r="CU27" s="196"/>
      <c r="CV27" s="196"/>
      <c r="CW27" s="196"/>
      <c r="CX27" s="196"/>
      <c r="CY27" s="196"/>
      <c r="CZ27" s="196"/>
      <c r="DA27" s="196"/>
      <c r="DB27" s="196"/>
      <c r="DC27" s="196"/>
      <c r="DD27" s="196"/>
      <c r="DE27" s="196"/>
      <c r="DF27" s="196"/>
      <c r="DG27" s="196"/>
      <c r="DH27" s="196"/>
      <c r="DI27" s="196"/>
      <c r="DJ27" s="196"/>
      <c r="DK27" s="196"/>
      <c r="DL27" s="196"/>
      <c r="DM27" s="196"/>
      <c r="DN27" s="196"/>
      <c r="DO27" s="196"/>
      <c r="DP27" s="196"/>
      <c r="DQ27" s="196"/>
      <c r="DR27" s="196"/>
      <c r="DS27" s="196"/>
      <c r="DT27" s="196"/>
      <c r="DU27" s="196"/>
      <c r="DV27" s="196"/>
      <c r="DW27" s="196"/>
      <c r="DX27" s="196"/>
      <c r="DY27" s="196"/>
      <c r="DZ27" s="196"/>
      <c r="EA27" s="196"/>
      <c r="EB27" s="196"/>
      <c r="EC27" s="196"/>
      <c r="ED27" s="197"/>
      <c r="EE27" s="197"/>
      <c r="EF27" s="197"/>
      <c r="EG27" s="197"/>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9"/>
      <c r="IO27" s="199"/>
      <c r="IP27" s="199"/>
      <c r="IQ27" s="199"/>
      <c r="IR27" s="199"/>
      <c r="IS27" s="199"/>
      <c r="IT27" s="199"/>
      <c r="IU27" s="199"/>
      <c r="IV27" s="199"/>
    </row>
    <row r="28" spans="1:256" s="200" customFormat="1" ht="12.75" x14ac:dyDescent="0.2">
      <c r="A28" s="191" t="str">
        <f t="shared" si="0"/>
        <v/>
      </c>
      <c r="B28" s="146" t="str">
        <f>Stoff!B26</f>
        <v>Triklormetan</v>
      </c>
      <c r="C28" s="192">
        <f t="shared" si="1"/>
        <v>0</v>
      </c>
      <c r="D28" s="193">
        <f t="shared" si="2"/>
        <v>0</v>
      </c>
      <c r="E28" s="193">
        <f t="shared" si="4"/>
        <v>0</v>
      </c>
      <c r="F28" s="194" t="e">
        <f t="shared" si="3"/>
        <v>#NUM!</v>
      </c>
      <c r="G28" s="195"/>
      <c r="H28" s="195"/>
      <c r="I28" s="195"/>
      <c r="J28" s="195"/>
      <c r="K28" s="195"/>
      <c r="L28" s="201"/>
      <c r="M28" s="195"/>
      <c r="N28" s="195"/>
      <c r="O28" s="195"/>
      <c r="P28" s="195"/>
      <c r="Q28" s="195"/>
      <c r="R28" s="195"/>
      <c r="S28" s="195"/>
      <c r="T28" s="195"/>
      <c r="U28" s="195"/>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7"/>
      <c r="EE28" s="197"/>
      <c r="EF28" s="197"/>
      <c r="EG28" s="197"/>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9"/>
      <c r="IO28" s="199"/>
      <c r="IP28" s="199"/>
      <c r="IQ28" s="199"/>
      <c r="IR28" s="199"/>
      <c r="IS28" s="199"/>
      <c r="IT28" s="199"/>
      <c r="IU28" s="199"/>
      <c r="IV28" s="199"/>
    </row>
    <row r="29" spans="1:256" s="200" customFormat="1" ht="12.75" x14ac:dyDescent="0.2">
      <c r="A29" s="191" t="str">
        <f t="shared" si="0"/>
        <v/>
      </c>
      <c r="B29" s="146" t="str">
        <f>Stoff!B27</f>
        <v>Trikloreten</v>
      </c>
      <c r="C29" s="192">
        <f t="shared" si="1"/>
        <v>0</v>
      </c>
      <c r="D29" s="193">
        <f t="shared" si="2"/>
        <v>0</v>
      </c>
      <c r="E29" s="193">
        <f t="shared" si="4"/>
        <v>0</v>
      </c>
      <c r="F29" s="194" t="e">
        <f t="shared" si="3"/>
        <v>#NUM!</v>
      </c>
      <c r="G29" s="195"/>
      <c r="H29" s="195"/>
      <c r="I29" s="195"/>
      <c r="J29" s="195"/>
      <c r="K29" s="195"/>
      <c r="L29" s="195"/>
      <c r="M29" s="195"/>
      <c r="N29" s="195"/>
      <c r="O29" s="195"/>
      <c r="P29" s="195"/>
      <c r="Q29" s="195"/>
      <c r="R29" s="195"/>
      <c r="S29" s="195"/>
      <c r="T29" s="195"/>
      <c r="U29" s="195"/>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7"/>
      <c r="EE29" s="197"/>
      <c r="EF29" s="197"/>
      <c r="EG29" s="197"/>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9"/>
      <c r="IO29" s="199"/>
      <c r="IP29" s="199"/>
      <c r="IQ29" s="199"/>
      <c r="IR29" s="199"/>
      <c r="IS29" s="199"/>
      <c r="IT29" s="199"/>
      <c r="IU29" s="199"/>
      <c r="IV29" s="199"/>
    </row>
    <row r="30" spans="1:256" s="200" customFormat="1" ht="12.75" x14ac:dyDescent="0.2">
      <c r="A30" s="191" t="str">
        <f t="shared" si="0"/>
        <v/>
      </c>
      <c r="B30" s="146" t="str">
        <f>Stoff!B28</f>
        <v>Tetraklormetan</v>
      </c>
      <c r="C30" s="192">
        <f t="shared" si="1"/>
        <v>0</v>
      </c>
      <c r="D30" s="193">
        <f t="shared" si="2"/>
        <v>0</v>
      </c>
      <c r="E30" s="193">
        <f t="shared" si="4"/>
        <v>0</v>
      </c>
      <c r="F30" s="194" t="e">
        <f t="shared" si="3"/>
        <v>#NUM!</v>
      </c>
      <c r="G30" s="195"/>
      <c r="H30" s="195"/>
      <c r="I30" s="195"/>
      <c r="J30" s="195"/>
      <c r="K30" s="195"/>
      <c r="L30" s="202"/>
      <c r="M30" s="202"/>
      <c r="N30" s="202"/>
      <c r="O30" s="202"/>
      <c r="P30" s="195"/>
      <c r="Q30" s="195"/>
      <c r="R30" s="195"/>
      <c r="S30" s="195"/>
      <c r="T30" s="195"/>
      <c r="U30" s="195"/>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7"/>
      <c r="EE30" s="197"/>
      <c r="EF30" s="197"/>
      <c r="EG30" s="197"/>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9"/>
      <c r="IO30" s="199"/>
      <c r="IP30" s="199"/>
      <c r="IQ30" s="199"/>
      <c r="IR30" s="199"/>
      <c r="IS30" s="199"/>
      <c r="IT30" s="199"/>
      <c r="IU30" s="199"/>
      <c r="IV30" s="199"/>
    </row>
    <row r="31" spans="1:256" s="200" customFormat="1" ht="12.75" x14ac:dyDescent="0.2">
      <c r="A31" s="191" t="str">
        <f t="shared" si="0"/>
        <v/>
      </c>
      <c r="B31" s="146" t="str">
        <f>Stoff!B29</f>
        <v>Tetrakloreten</v>
      </c>
      <c r="C31" s="192">
        <f t="shared" si="1"/>
        <v>0</v>
      </c>
      <c r="D31" s="193">
        <f t="shared" si="2"/>
        <v>0</v>
      </c>
      <c r="E31" s="193">
        <f t="shared" si="4"/>
        <v>0</v>
      </c>
      <c r="F31" s="194" t="e">
        <f t="shared" si="3"/>
        <v>#NUM!</v>
      </c>
      <c r="G31" s="195"/>
      <c r="H31" s="195"/>
      <c r="I31" s="195"/>
      <c r="J31" s="195"/>
      <c r="K31" s="195"/>
      <c r="L31" s="195"/>
      <c r="M31" s="195"/>
      <c r="N31" s="195"/>
      <c r="O31" s="195"/>
      <c r="P31" s="195"/>
      <c r="Q31" s="195"/>
      <c r="R31" s="195"/>
      <c r="S31" s="195"/>
      <c r="T31" s="195"/>
      <c r="U31" s="195"/>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7"/>
      <c r="EE31" s="197"/>
      <c r="EF31" s="197"/>
      <c r="EG31" s="197"/>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9"/>
      <c r="IO31" s="199"/>
      <c r="IP31" s="199"/>
      <c r="IQ31" s="199"/>
      <c r="IR31" s="199"/>
      <c r="IS31" s="199"/>
      <c r="IT31" s="199"/>
      <c r="IU31" s="199"/>
      <c r="IV31" s="199"/>
    </row>
    <row r="32" spans="1:256" s="200" customFormat="1" ht="12.75" x14ac:dyDescent="0.2">
      <c r="A32" s="191" t="str">
        <f t="shared" si="0"/>
        <v/>
      </c>
      <c r="B32" s="146" t="str">
        <f>Stoff!B30</f>
        <v>1,2-dikloretan</v>
      </c>
      <c r="C32" s="192">
        <f t="shared" si="1"/>
        <v>0</v>
      </c>
      <c r="D32" s="193">
        <f t="shared" si="2"/>
        <v>0</v>
      </c>
      <c r="E32" s="193">
        <f t="shared" si="4"/>
        <v>0</v>
      </c>
      <c r="F32" s="194" t="e">
        <f t="shared" si="3"/>
        <v>#NUM!</v>
      </c>
      <c r="G32" s="195"/>
      <c r="H32" s="195"/>
      <c r="I32" s="195"/>
      <c r="J32" s="195"/>
      <c r="K32" s="195"/>
      <c r="L32" s="195"/>
      <c r="M32" s="195"/>
      <c r="N32" s="195"/>
      <c r="O32" s="195"/>
      <c r="P32" s="195"/>
      <c r="Q32" s="195"/>
      <c r="R32" s="195"/>
      <c r="S32" s="195"/>
      <c r="T32" s="195"/>
      <c r="U32" s="195"/>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7"/>
      <c r="EE32" s="197"/>
      <c r="EF32" s="197"/>
      <c r="EG32" s="197"/>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9"/>
      <c r="IO32" s="199"/>
      <c r="IP32" s="199"/>
      <c r="IQ32" s="199"/>
      <c r="IR32" s="199"/>
      <c r="IS32" s="199"/>
      <c r="IT32" s="199"/>
      <c r="IU32" s="199"/>
      <c r="IV32" s="199"/>
    </row>
    <row r="33" spans="1:256" s="200" customFormat="1" ht="12.75" x14ac:dyDescent="0.2">
      <c r="A33" s="191" t="str">
        <f t="shared" si="0"/>
        <v/>
      </c>
      <c r="B33" s="146" t="str">
        <f>Stoff!B31</f>
        <v>1,2-dibrometan</v>
      </c>
      <c r="C33" s="192">
        <f t="shared" si="1"/>
        <v>0</v>
      </c>
      <c r="D33" s="193">
        <f t="shared" si="2"/>
        <v>0</v>
      </c>
      <c r="E33" s="193">
        <f t="shared" si="4"/>
        <v>0</v>
      </c>
      <c r="F33" s="194" t="e">
        <f t="shared" si="3"/>
        <v>#NUM!</v>
      </c>
      <c r="G33" s="195"/>
      <c r="H33" s="195"/>
      <c r="I33" s="195"/>
      <c r="J33" s="195"/>
      <c r="K33" s="195"/>
      <c r="L33" s="195"/>
      <c r="M33" s="195"/>
      <c r="N33" s="195"/>
      <c r="O33" s="195"/>
      <c r="P33" s="195"/>
      <c r="Q33" s="195"/>
      <c r="R33" s="195"/>
      <c r="S33" s="195"/>
      <c r="T33" s="195"/>
      <c r="U33" s="195"/>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7"/>
      <c r="EE33" s="197"/>
      <c r="EF33" s="197"/>
      <c r="EG33" s="197"/>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9"/>
      <c r="IO33" s="199"/>
      <c r="IP33" s="199"/>
      <c r="IQ33" s="199"/>
      <c r="IR33" s="199"/>
      <c r="IS33" s="199"/>
      <c r="IT33" s="199"/>
      <c r="IU33" s="199"/>
      <c r="IV33" s="199"/>
    </row>
    <row r="34" spans="1:256" s="200" customFormat="1" ht="12.75" x14ac:dyDescent="0.2">
      <c r="A34" s="191" t="str">
        <f t="shared" si="0"/>
        <v/>
      </c>
      <c r="B34" s="146" t="str">
        <f>Stoff!B32</f>
        <v>1,1,1-trikloretan</v>
      </c>
      <c r="C34" s="192">
        <f t="shared" si="1"/>
        <v>0</v>
      </c>
      <c r="D34" s="193">
        <f t="shared" si="2"/>
        <v>0</v>
      </c>
      <c r="E34" s="193">
        <f t="shared" si="4"/>
        <v>0</v>
      </c>
      <c r="F34" s="194" t="e">
        <f t="shared" si="3"/>
        <v>#NUM!</v>
      </c>
      <c r="G34" s="195"/>
      <c r="H34" s="195"/>
      <c r="I34" s="195"/>
      <c r="J34" s="195"/>
      <c r="K34" s="195"/>
      <c r="L34" s="195"/>
      <c r="M34" s="195"/>
      <c r="N34" s="195"/>
      <c r="O34" s="195"/>
      <c r="P34" s="195"/>
      <c r="Q34" s="195"/>
      <c r="R34" s="195"/>
      <c r="S34" s="195"/>
      <c r="T34" s="195"/>
      <c r="U34" s="195"/>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7"/>
      <c r="EE34" s="197"/>
      <c r="EF34" s="197"/>
      <c r="EG34" s="197"/>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9"/>
      <c r="IO34" s="199"/>
      <c r="IP34" s="199"/>
      <c r="IQ34" s="199"/>
      <c r="IR34" s="199"/>
      <c r="IS34" s="199"/>
      <c r="IT34" s="199"/>
      <c r="IU34" s="199"/>
      <c r="IV34" s="199"/>
    </row>
    <row r="35" spans="1:256" s="200" customFormat="1" ht="12.75" x14ac:dyDescent="0.2">
      <c r="A35" s="191" t="str">
        <f t="shared" si="0"/>
        <v/>
      </c>
      <c r="B35" s="146" t="str">
        <f>Stoff!B33</f>
        <v>1,1,2-trikloretan</v>
      </c>
      <c r="C35" s="192">
        <f t="shared" si="1"/>
        <v>0</v>
      </c>
      <c r="D35" s="193">
        <f t="shared" si="2"/>
        <v>0</v>
      </c>
      <c r="E35" s="193">
        <f t="shared" si="4"/>
        <v>0</v>
      </c>
      <c r="F35" s="194" t="e">
        <f t="shared" si="3"/>
        <v>#NUM!</v>
      </c>
      <c r="G35" s="195"/>
      <c r="H35" s="195"/>
      <c r="I35" s="195"/>
      <c r="J35" s="195"/>
      <c r="K35" s="195"/>
      <c r="L35" s="195"/>
      <c r="M35" s="195"/>
      <c r="N35" s="195"/>
      <c r="O35" s="195"/>
      <c r="P35" s="195"/>
      <c r="Q35" s="195"/>
      <c r="R35" s="195"/>
      <c r="S35" s="195"/>
      <c r="T35" s="195"/>
      <c r="U35" s="195"/>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6"/>
      <c r="CH35" s="196"/>
      <c r="CI35" s="196"/>
      <c r="CJ35" s="196"/>
      <c r="CK35" s="196"/>
      <c r="CL35" s="196"/>
      <c r="CM35" s="196"/>
      <c r="CN35" s="196"/>
      <c r="CO35" s="196"/>
      <c r="CP35" s="196"/>
      <c r="CQ35" s="196"/>
      <c r="CR35" s="196"/>
      <c r="CS35" s="196"/>
      <c r="CT35" s="196"/>
      <c r="CU35" s="196"/>
      <c r="CV35" s="196"/>
      <c r="CW35" s="196"/>
      <c r="CX35" s="196"/>
      <c r="CY35" s="196"/>
      <c r="CZ35" s="196"/>
      <c r="DA35" s="196"/>
      <c r="DB35" s="196"/>
      <c r="DC35" s="196"/>
      <c r="DD35" s="196"/>
      <c r="DE35" s="196"/>
      <c r="DF35" s="196"/>
      <c r="DG35" s="196"/>
      <c r="DH35" s="196"/>
      <c r="DI35" s="196"/>
      <c r="DJ35" s="196"/>
      <c r="DK35" s="196"/>
      <c r="DL35" s="196"/>
      <c r="DM35" s="196"/>
      <c r="DN35" s="196"/>
      <c r="DO35" s="196"/>
      <c r="DP35" s="196"/>
      <c r="DQ35" s="196"/>
      <c r="DR35" s="196"/>
      <c r="DS35" s="196"/>
      <c r="DT35" s="196"/>
      <c r="DU35" s="196"/>
      <c r="DV35" s="196"/>
      <c r="DW35" s="196"/>
      <c r="DX35" s="196"/>
      <c r="DY35" s="196"/>
      <c r="DZ35" s="196"/>
      <c r="EA35" s="196"/>
      <c r="EB35" s="196"/>
      <c r="EC35" s="196"/>
      <c r="ED35" s="197"/>
      <c r="EE35" s="197"/>
      <c r="EF35" s="197"/>
      <c r="EG35" s="197"/>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9"/>
      <c r="IO35" s="199"/>
      <c r="IP35" s="199"/>
      <c r="IQ35" s="199"/>
      <c r="IR35" s="199"/>
      <c r="IS35" s="199"/>
      <c r="IT35" s="199"/>
      <c r="IU35" s="199"/>
      <c r="IV35" s="199"/>
    </row>
    <row r="36" spans="1:256" s="200" customFormat="1" ht="12.75" x14ac:dyDescent="0.2">
      <c r="A36" s="191" t="str">
        <f t="shared" si="0"/>
        <v/>
      </c>
      <c r="B36" s="146" t="str">
        <f>Stoff!B34</f>
        <v>Fenol</v>
      </c>
      <c r="C36" s="192">
        <f t="shared" si="1"/>
        <v>0</v>
      </c>
      <c r="D36" s="193">
        <f t="shared" si="2"/>
        <v>0</v>
      </c>
      <c r="E36" s="193">
        <f t="shared" si="4"/>
        <v>0</v>
      </c>
      <c r="F36" s="194" t="e">
        <f t="shared" si="3"/>
        <v>#NUM!</v>
      </c>
      <c r="G36" s="195"/>
      <c r="H36" s="195"/>
      <c r="I36" s="195"/>
      <c r="J36" s="195"/>
      <c r="K36" s="195"/>
      <c r="L36" s="195"/>
      <c r="M36" s="195"/>
      <c r="N36" s="195"/>
      <c r="O36" s="195"/>
      <c r="P36" s="195"/>
      <c r="Q36" s="195"/>
      <c r="R36" s="195"/>
      <c r="S36" s="195"/>
      <c r="T36" s="195"/>
      <c r="U36" s="195"/>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196"/>
      <c r="DQ36" s="196"/>
      <c r="DR36" s="196"/>
      <c r="DS36" s="196"/>
      <c r="DT36" s="196"/>
      <c r="DU36" s="196"/>
      <c r="DV36" s="196"/>
      <c r="DW36" s="196"/>
      <c r="DX36" s="196"/>
      <c r="DY36" s="196"/>
      <c r="DZ36" s="196"/>
      <c r="EA36" s="196"/>
      <c r="EB36" s="196"/>
      <c r="EC36" s="196"/>
      <c r="ED36" s="197"/>
      <c r="EE36" s="197"/>
      <c r="EF36" s="197"/>
      <c r="EG36" s="197"/>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9"/>
      <c r="IO36" s="199"/>
      <c r="IP36" s="199"/>
      <c r="IQ36" s="199"/>
      <c r="IR36" s="199"/>
      <c r="IS36" s="199"/>
      <c r="IT36" s="199"/>
      <c r="IU36" s="199"/>
      <c r="IV36" s="199"/>
    </row>
    <row r="37" spans="1:256" s="200" customFormat="1" ht="12.75" x14ac:dyDescent="0.2">
      <c r="A37" s="191" t="str">
        <f t="shared" si="0"/>
        <v/>
      </c>
      <c r="B37" s="146" t="str">
        <f>Stoff!B35</f>
        <v>Sum mono,di,tri,tetra</v>
      </c>
      <c r="C37" s="192">
        <f t="shared" si="1"/>
        <v>0</v>
      </c>
      <c r="D37" s="193">
        <f t="shared" si="2"/>
        <v>0</v>
      </c>
      <c r="E37" s="193">
        <f t="shared" si="4"/>
        <v>0</v>
      </c>
      <c r="F37" s="194" t="e">
        <f t="shared" si="3"/>
        <v>#NUM!</v>
      </c>
      <c r="G37" s="195"/>
      <c r="H37" s="195"/>
      <c r="I37" s="195"/>
      <c r="J37" s="195"/>
      <c r="K37" s="195"/>
      <c r="L37" s="195"/>
      <c r="M37" s="195"/>
      <c r="N37" s="195"/>
      <c r="O37" s="195"/>
      <c r="P37" s="195"/>
      <c r="Q37" s="195"/>
      <c r="R37" s="195"/>
      <c r="S37" s="195"/>
      <c r="T37" s="195"/>
      <c r="U37" s="195"/>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9"/>
      <c r="IO37" s="199"/>
      <c r="IP37" s="199"/>
      <c r="IQ37" s="199"/>
      <c r="IR37" s="199"/>
      <c r="IS37" s="199"/>
      <c r="IT37" s="199"/>
      <c r="IU37" s="199"/>
      <c r="IV37" s="199"/>
    </row>
    <row r="38" spans="1:256" s="200" customFormat="1" ht="12.75" x14ac:dyDescent="0.2">
      <c r="A38" s="191" t="str">
        <f t="shared" si="0"/>
        <v/>
      </c>
      <c r="B38" s="146" t="str">
        <f>Stoff!B36</f>
        <v>Pentaklorfenol</v>
      </c>
      <c r="C38" s="192">
        <f t="shared" si="1"/>
        <v>0</v>
      </c>
      <c r="D38" s="193">
        <f t="shared" si="2"/>
        <v>0</v>
      </c>
      <c r="E38" s="193">
        <f t="shared" si="4"/>
        <v>0</v>
      </c>
      <c r="F38" s="194" t="e">
        <f t="shared" si="3"/>
        <v>#NUM!</v>
      </c>
      <c r="G38" s="195"/>
      <c r="H38" s="195"/>
      <c r="I38" s="195"/>
      <c r="J38" s="195"/>
      <c r="K38" s="195"/>
      <c r="L38" s="195"/>
      <c r="M38" s="195"/>
      <c r="N38" s="195"/>
      <c r="O38" s="195"/>
      <c r="P38" s="195"/>
      <c r="Q38" s="195"/>
      <c r="R38" s="195"/>
      <c r="S38" s="195"/>
      <c r="T38" s="195"/>
      <c r="U38" s="195"/>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8"/>
      <c r="EI38" s="198"/>
      <c r="EJ38" s="198"/>
      <c r="EK38" s="198"/>
      <c r="EL38" s="198"/>
      <c r="EM38" s="198"/>
      <c r="EN38" s="198"/>
      <c r="EO38" s="198"/>
      <c r="EP38" s="198"/>
      <c r="EQ38" s="198"/>
      <c r="ER38" s="198"/>
      <c r="ES38" s="198"/>
      <c r="ET38" s="198"/>
      <c r="EU38" s="198"/>
      <c r="EV38" s="198"/>
      <c r="EW38" s="198"/>
      <c r="EX38" s="198"/>
      <c r="EY38" s="198"/>
      <c r="EZ38" s="198"/>
      <c r="FA38" s="198"/>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c r="IC38" s="199"/>
      <c r="ID38" s="199"/>
      <c r="IE38" s="199"/>
      <c r="IF38" s="199"/>
      <c r="IG38" s="199"/>
      <c r="IH38" s="199"/>
      <c r="II38" s="199"/>
      <c r="IJ38" s="199"/>
      <c r="IK38" s="199"/>
      <c r="IL38" s="199"/>
      <c r="IM38" s="199"/>
      <c r="IN38" s="199"/>
      <c r="IO38" s="199"/>
      <c r="IP38" s="199"/>
      <c r="IQ38" s="199"/>
      <c r="IR38" s="199"/>
      <c r="IS38" s="199"/>
      <c r="IT38" s="199"/>
      <c r="IU38" s="199"/>
      <c r="IV38" s="199"/>
    </row>
    <row r="39" spans="1:256" s="200" customFormat="1" ht="12.75" x14ac:dyDescent="0.2">
      <c r="A39" s="191" t="str">
        <f t="shared" si="0"/>
        <v/>
      </c>
      <c r="B39" s="146" t="str">
        <f>Stoff!B37</f>
        <v>PAH totalt</v>
      </c>
      <c r="C39" s="192">
        <f t="shared" si="1"/>
        <v>0</v>
      </c>
      <c r="D39" s="193">
        <f t="shared" si="2"/>
        <v>0</v>
      </c>
      <c r="E39" s="193">
        <f t="shared" si="4"/>
        <v>0</v>
      </c>
      <c r="F39" s="194" t="e">
        <f t="shared" si="3"/>
        <v>#NUM!</v>
      </c>
      <c r="G39" s="195"/>
      <c r="H39" s="195"/>
      <c r="I39" s="195"/>
      <c r="J39" s="195"/>
      <c r="K39" s="195"/>
      <c r="L39" s="195"/>
      <c r="M39" s="195"/>
      <c r="N39" s="195"/>
      <c r="O39" s="195"/>
      <c r="P39" s="195"/>
      <c r="Q39" s="195"/>
      <c r="R39" s="195"/>
      <c r="S39" s="195"/>
      <c r="T39" s="195"/>
      <c r="U39" s="195"/>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8"/>
      <c r="EI39" s="198"/>
      <c r="EJ39" s="198"/>
      <c r="EK39" s="198"/>
      <c r="EL39" s="198"/>
      <c r="EM39" s="198"/>
      <c r="EN39" s="198"/>
      <c r="EO39" s="198"/>
      <c r="EP39" s="198"/>
      <c r="EQ39" s="198"/>
      <c r="ER39" s="198"/>
      <c r="ES39" s="198"/>
      <c r="ET39" s="198"/>
      <c r="EU39" s="198"/>
      <c r="EV39" s="198"/>
      <c r="EW39" s="198"/>
      <c r="EX39" s="198"/>
      <c r="EY39" s="198"/>
      <c r="EZ39" s="198"/>
      <c r="FA39" s="198"/>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c r="HU39" s="199"/>
      <c r="HV39" s="199"/>
      <c r="HW39" s="199"/>
      <c r="HX39" s="199"/>
      <c r="HY39" s="199"/>
      <c r="HZ39" s="199"/>
      <c r="IA39" s="199"/>
      <c r="IB39" s="199"/>
      <c r="IC39" s="199"/>
      <c r="ID39" s="199"/>
      <c r="IE39" s="199"/>
      <c r="IF39" s="199"/>
      <c r="IG39" s="199"/>
      <c r="IH39" s="199"/>
      <c r="II39" s="199"/>
      <c r="IJ39" s="199"/>
      <c r="IK39" s="199"/>
      <c r="IL39" s="199"/>
      <c r="IM39" s="199"/>
      <c r="IN39" s="199"/>
      <c r="IO39" s="199"/>
      <c r="IP39" s="199"/>
      <c r="IQ39" s="199"/>
      <c r="IR39" s="199"/>
      <c r="IS39" s="199"/>
      <c r="IT39" s="199"/>
      <c r="IU39" s="199"/>
      <c r="IV39" s="199"/>
    </row>
    <row r="40" spans="1:256" s="200" customFormat="1" ht="12.75" x14ac:dyDescent="0.2">
      <c r="A40" s="191" t="str">
        <f t="shared" si="0"/>
        <v/>
      </c>
      <c r="B40" s="146" t="str">
        <f>Stoff!B38</f>
        <v>Naftalen</v>
      </c>
      <c r="C40" s="192">
        <f t="shared" si="1"/>
        <v>0</v>
      </c>
      <c r="D40" s="193">
        <f t="shared" si="2"/>
        <v>0</v>
      </c>
      <c r="E40" s="193">
        <f t="shared" si="4"/>
        <v>0</v>
      </c>
      <c r="F40" s="194" t="e">
        <f t="shared" si="3"/>
        <v>#NUM!</v>
      </c>
      <c r="G40" s="195"/>
      <c r="H40" s="195"/>
      <c r="I40" s="195"/>
      <c r="J40" s="195"/>
      <c r="K40" s="195"/>
      <c r="L40" s="195"/>
      <c r="M40" s="195"/>
      <c r="N40" s="195"/>
      <c r="O40" s="195"/>
      <c r="P40" s="195"/>
      <c r="Q40" s="195"/>
      <c r="R40" s="195"/>
      <c r="S40" s="195"/>
      <c r="T40" s="195"/>
      <c r="U40" s="195"/>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8"/>
      <c r="EI40" s="198"/>
      <c r="EJ40" s="198"/>
      <c r="EK40" s="198"/>
      <c r="EL40" s="198"/>
      <c r="EM40" s="198"/>
      <c r="EN40" s="198"/>
      <c r="EO40" s="198"/>
      <c r="EP40" s="198"/>
      <c r="EQ40" s="198"/>
      <c r="ER40" s="198"/>
      <c r="ES40" s="198"/>
      <c r="ET40" s="198"/>
      <c r="EU40" s="198"/>
      <c r="EV40" s="198"/>
      <c r="EW40" s="198"/>
      <c r="EX40" s="198"/>
      <c r="EY40" s="198"/>
      <c r="EZ40" s="198"/>
      <c r="FA40" s="198"/>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c r="IK40" s="199"/>
      <c r="IL40" s="199"/>
      <c r="IM40" s="199"/>
      <c r="IN40" s="199"/>
      <c r="IO40" s="199"/>
      <c r="IP40" s="199"/>
      <c r="IQ40" s="199"/>
      <c r="IR40" s="199"/>
      <c r="IS40" s="199"/>
      <c r="IT40" s="199"/>
      <c r="IU40" s="199"/>
      <c r="IV40" s="199"/>
    </row>
    <row r="41" spans="1:256" s="200" customFormat="1" ht="12.75" x14ac:dyDescent="0.2">
      <c r="A41" s="191" t="str">
        <f t="shared" si="0"/>
        <v/>
      </c>
      <c r="B41" s="146" t="str">
        <f>Stoff!B39</f>
        <v>Acenaftalen</v>
      </c>
      <c r="C41" s="192">
        <f t="shared" si="1"/>
        <v>0</v>
      </c>
      <c r="D41" s="193">
        <f t="shared" si="2"/>
        <v>0</v>
      </c>
      <c r="E41" s="193">
        <f t="shared" si="4"/>
        <v>0</v>
      </c>
      <c r="F41" s="194" t="e">
        <f t="shared" si="3"/>
        <v>#NUM!</v>
      </c>
      <c r="G41" s="195"/>
      <c r="H41" s="195"/>
      <c r="I41" s="195"/>
      <c r="J41" s="195"/>
      <c r="K41" s="195"/>
      <c r="L41" s="195"/>
      <c r="M41" s="195"/>
      <c r="N41" s="195"/>
      <c r="O41" s="195"/>
      <c r="P41" s="195"/>
      <c r="Q41" s="195"/>
      <c r="R41" s="195"/>
      <c r="S41" s="195"/>
      <c r="T41" s="195"/>
      <c r="U41" s="195"/>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8"/>
      <c r="EI41" s="198"/>
      <c r="EJ41" s="198"/>
      <c r="EK41" s="198"/>
      <c r="EL41" s="198"/>
      <c r="EM41" s="198"/>
      <c r="EN41" s="198"/>
      <c r="EO41" s="198"/>
      <c r="EP41" s="198"/>
      <c r="EQ41" s="198"/>
      <c r="ER41" s="198"/>
      <c r="ES41" s="198"/>
      <c r="ET41" s="198"/>
      <c r="EU41" s="198"/>
      <c r="EV41" s="198"/>
      <c r="EW41" s="198"/>
      <c r="EX41" s="198"/>
      <c r="EY41" s="198"/>
      <c r="EZ41" s="198"/>
      <c r="FA41" s="198"/>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c r="IK41" s="199"/>
      <c r="IL41" s="199"/>
      <c r="IM41" s="199"/>
      <c r="IN41" s="199"/>
      <c r="IO41" s="199"/>
      <c r="IP41" s="199"/>
      <c r="IQ41" s="199"/>
      <c r="IR41" s="199"/>
      <c r="IS41" s="199"/>
      <c r="IT41" s="199"/>
      <c r="IU41" s="199"/>
      <c r="IV41" s="199"/>
    </row>
    <row r="42" spans="1:256" s="200" customFormat="1" ht="12.75" x14ac:dyDescent="0.2">
      <c r="A42" s="191" t="str">
        <f t="shared" si="0"/>
        <v/>
      </c>
      <c r="B42" s="146" t="str">
        <f>Stoff!B40</f>
        <v>Acenaften</v>
      </c>
      <c r="C42" s="192">
        <f t="shared" si="1"/>
        <v>0</v>
      </c>
      <c r="D42" s="193">
        <f t="shared" si="2"/>
        <v>0</v>
      </c>
      <c r="E42" s="193">
        <f t="shared" si="4"/>
        <v>0</v>
      </c>
      <c r="F42" s="194" t="e">
        <f t="shared" si="3"/>
        <v>#NUM!</v>
      </c>
      <c r="G42" s="195"/>
      <c r="H42" s="195"/>
      <c r="I42" s="195"/>
      <c r="J42" s="195"/>
      <c r="K42" s="195"/>
      <c r="L42" s="195"/>
      <c r="M42" s="195"/>
      <c r="N42" s="195"/>
      <c r="O42" s="195"/>
      <c r="P42" s="195"/>
      <c r="Q42" s="195"/>
      <c r="R42" s="195"/>
      <c r="S42" s="195"/>
      <c r="T42" s="195"/>
      <c r="U42" s="195"/>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8"/>
      <c r="EI42" s="198"/>
      <c r="EJ42" s="198"/>
      <c r="EK42" s="198"/>
      <c r="EL42" s="198"/>
      <c r="EM42" s="198"/>
      <c r="EN42" s="198"/>
      <c r="EO42" s="198"/>
      <c r="EP42" s="198"/>
      <c r="EQ42" s="198"/>
      <c r="ER42" s="198"/>
      <c r="ES42" s="198"/>
      <c r="ET42" s="198"/>
      <c r="EU42" s="198"/>
      <c r="EV42" s="198"/>
      <c r="EW42" s="198"/>
      <c r="EX42" s="198"/>
      <c r="EY42" s="198"/>
      <c r="EZ42" s="198"/>
      <c r="FA42" s="198"/>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c r="IS42" s="199"/>
      <c r="IT42" s="199"/>
      <c r="IU42" s="199"/>
      <c r="IV42" s="199"/>
    </row>
    <row r="43" spans="1:256" s="200" customFormat="1" ht="12.75" x14ac:dyDescent="0.2">
      <c r="A43" s="191" t="str">
        <f t="shared" si="0"/>
        <v/>
      </c>
      <c r="B43" s="146" t="str">
        <f>Stoff!B41</f>
        <v>Fenantren</v>
      </c>
      <c r="C43" s="192">
        <f t="shared" si="1"/>
        <v>0</v>
      </c>
      <c r="D43" s="193">
        <f t="shared" si="2"/>
        <v>0</v>
      </c>
      <c r="E43" s="193">
        <f t="shared" si="4"/>
        <v>0</v>
      </c>
      <c r="F43" s="194" t="e">
        <f t="shared" si="3"/>
        <v>#NUM!</v>
      </c>
      <c r="G43" s="195"/>
      <c r="H43" s="195"/>
      <c r="I43" s="195"/>
      <c r="J43" s="195"/>
      <c r="K43" s="195"/>
      <c r="L43" s="195"/>
      <c r="M43" s="195"/>
      <c r="N43" s="195"/>
      <c r="O43" s="195"/>
      <c r="P43" s="195"/>
      <c r="Q43" s="195"/>
      <c r="R43" s="195"/>
      <c r="S43" s="195"/>
      <c r="T43" s="195"/>
      <c r="U43" s="195"/>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8"/>
      <c r="EI43" s="198"/>
      <c r="EJ43" s="198"/>
      <c r="EK43" s="198"/>
      <c r="EL43" s="198"/>
      <c r="EM43" s="198"/>
      <c r="EN43" s="198"/>
      <c r="EO43" s="198"/>
      <c r="EP43" s="198"/>
      <c r="EQ43" s="198"/>
      <c r="ER43" s="198"/>
      <c r="ES43" s="198"/>
      <c r="ET43" s="198"/>
      <c r="EU43" s="198"/>
      <c r="EV43" s="198"/>
      <c r="EW43" s="198"/>
      <c r="EX43" s="198"/>
      <c r="EY43" s="198"/>
      <c r="EZ43" s="198"/>
      <c r="FA43" s="198"/>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s="200" customFormat="1" ht="12.75" x14ac:dyDescent="0.2">
      <c r="A44" s="191" t="str">
        <f t="shared" si="0"/>
        <v/>
      </c>
      <c r="B44" s="146" t="str">
        <f>Stoff!B42</f>
        <v>Antracen</v>
      </c>
      <c r="C44" s="192">
        <f t="shared" si="1"/>
        <v>0</v>
      </c>
      <c r="D44" s="193">
        <f t="shared" si="2"/>
        <v>0</v>
      </c>
      <c r="E44" s="193">
        <f t="shared" si="4"/>
        <v>0</v>
      </c>
      <c r="F44" s="194" t="e">
        <f t="shared" si="3"/>
        <v>#NUM!</v>
      </c>
      <c r="G44" s="195"/>
      <c r="H44" s="195"/>
      <c r="I44" s="195"/>
      <c r="J44" s="195"/>
      <c r="K44" s="195"/>
      <c r="L44" s="195"/>
      <c r="M44" s="195"/>
      <c r="N44" s="195"/>
      <c r="O44" s="195"/>
      <c r="P44" s="195"/>
      <c r="Q44" s="195"/>
      <c r="R44" s="195"/>
      <c r="S44" s="195"/>
      <c r="T44" s="195"/>
      <c r="U44" s="195"/>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8"/>
      <c r="EI44" s="198"/>
      <c r="EJ44" s="198"/>
      <c r="EK44" s="198"/>
      <c r="EL44" s="198"/>
      <c r="EM44" s="198"/>
      <c r="EN44" s="198"/>
      <c r="EO44" s="198"/>
      <c r="EP44" s="198"/>
      <c r="EQ44" s="198"/>
      <c r="ER44" s="198"/>
      <c r="ES44" s="198"/>
      <c r="ET44" s="198"/>
      <c r="EU44" s="198"/>
      <c r="EV44" s="198"/>
      <c r="EW44" s="198"/>
      <c r="EX44" s="198"/>
      <c r="EY44" s="198"/>
      <c r="EZ44" s="198"/>
      <c r="FA44" s="198"/>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199"/>
    </row>
    <row r="45" spans="1:256" s="200" customFormat="1" ht="12.75" x14ac:dyDescent="0.2">
      <c r="A45" s="191" t="str">
        <f t="shared" si="0"/>
        <v/>
      </c>
      <c r="B45" s="146" t="str">
        <f>Stoff!B43</f>
        <v>Fluoren</v>
      </c>
      <c r="C45" s="192">
        <f t="shared" si="1"/>
        <v>0</v>
      </c>
      <c r="D45" s="193">
        <f t="shared" si="2"/>
        <v>0</v>
      </c>
      <c r="E45" s="193">
        <f t="shared" si="4"/>
        <v>0</v>
      </c>
      <c r="F45" s="194" t="e">
        <f t="shared" si="3"/>
        <v>#NUM!</v>
      </c>
      <c r="G45" s="195"/>
      <c r="H45" s="195"/>
      <c r="I45" s="195"/>
      <c r="J45" s="195"/>
      <c r="K45" s="195"/>
      <c r="L45" s="195"/>
      <c r="M45" s="195"/>
      <c r="N45" s="195"/>
      <c r="O45" s="195"/>
      <c r="P45" s="195"/>
      <c r="Q45" s="195"/>
      <c r="R45" s="195"/>
      <c r="S45" s="195"/>
      <c r="T45" s="195"/>
      <c r="U45" s="195"/>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8"/>
      <c r="EI45" s="198"/>
      <c r="EJ45" s="198"/>
      <c r="EK45" s="198"/>
      <c r="EL45" s="198"/>
      <c r="EM45" s="198"/>
      <c r="EN45" s="198"/>
      <c r="EO45" s="198"/>
      <c r="EP45" s="198"/>
      <c r="EQ45" s="198"/>
      <c r="ER45" s="198"/>
      <c r="ES45" s="198"/>
      <c r="ET45" s="198"/>
      <c r="EU45" s="198"/>
      <c r="EV45" s="198"/>
      <c r="EW45" s="198"/>
      <c r="EX45" s="198"/>
      <c r="EY45" s="198"/>
      <c r="EZ45" s="198"/>
      <c r="FA45" s="198"/>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199"/>
    </row>
    <row r="46" spans="1:256" s="200" customFormat="1" ht="12.75" x14ac:dyDescent="0.2">
      <c r="A46" s="191" t="str">
        <f t="shared" si="0"/>
        <v/>
      </c>
      <c r="B46" s="146" t="str">
        <f>Stoff!B44</f>
        <v>Fluoranten</v>
      </c>
      <c r="C46" s="192">
        <f t="shared" si="1"/>
        <v>0</v>
      </c>
      <c r="D46" s="193">
        <f t="shared" si="2"/>
        <v>0</v>
      </c>
      <c r="E46" s="193">
        <f t="shared" si="4"/>
        <v>0</v>
      </c>
      <c r="F46" s="194" t="e">
        <f t="shared" si="3"/>
        <v>#NUM!</v>
      </c>
      <c r="G46" s="195"/>
      <c r="H46" s="195"/>
      <c r="I46" s="195"/>
      <c r="J46" s="195"/>
      <c r="K46" s="195"/>
      <c r="L46" s="195"/>
      <c r="M46" s="195"/>
      <c r="N46" s="195"/>
      <c r="O46" s="195"/>
      <c r="P46" s="195"/>
      <c r="Q46" s="195"/>
      <c r="R46" s="195"/>
      <c r="S46" s="195"/>
      <c r="T46" s="195"/>
      <c r="U46" s="195"/>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8"/>
      <c r="EI46" s="198"/>
      <c r="EJ46" s="198"/>
      <c r="EK46" s="198"/>
      <c r="EL46" s="198"/>
      <c r="EM46" s="198"/>
      <c r="EN46" s="198"/>
      <c r="EO46" s="198"/>
      <c r="EP46" s="198"/>
      <c r="EQ46" s="198"/>
      <c r="ER46" s="198"/>
      <c r="ES46" s="198"/>
      <c r="ET46" s="198"/>
      <c r="EU46" s="198"/>
      <c r="EV46" s="198"/>
      <c r="EW46" s="198"/>
      <c r="EX46" s="198"/>
      <c r="EY46" s="198"/>
      <c r="EZ46" s="198"/>
      <c r="FA46" s="198"/>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row>
    <row r="47" spans="1:256" s="200" customFormat="1" ht="12.75" x14ac:dyDescent="0.2">
      <c r="A47" s="191" t="str">
        <f t="shared" si="0"/>
        <v/>
      </c>
      <c r="B47" s="146" t="str">
        <f>Stoff!B45</f>
        <v>Pyrene</v>
      </c>
      <c r="C47" s="192">
        <f t="shared" si="1"/>
        <v>0</v>
      </c>
      <c r="D47" s="193">
        <f t="shared" si="2"/>
        <v>0</v>
      </c>
      <c r="E47" s="193">
        <f t="shared" si="4"/>
        <v>0</v>
      </c>
      <c r="F47" s="194" t="e">
        <f t="shared" si="3"/>
        <v>#NUM!</v>
      </c>
      <c r="G47" s="195"/>
      <c r="H47" s="195"/>
      <c r="I47" s="195"/>
      <c r="J47" s="195"/>
      <c r="K47" s="195"/>
      <c r="L47" s="195"/>
      <c r="M47" s="195"/>
      <c r="N47" s="195"/>
      <c r="O47" s="195"/>
      <c r="P47" s="195"/>
      <c r="Q47" s="195"/>
      <c r="R47" s="195"/>
      <c r="S47" s="195"/>
      <c r="T47" s="195"/>
      <c r="U47" s="195"/>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8"/>
      <c r="EI47" s="198"/>
      <c r="EJ47" s="198"/>
      <c r="EK47" s="198"/>
      <c r="EL47" s="198"/>
      <c r="EM47" s="198"/>
      <c r="EN47" s="198"/>
      <c r="EO47" s="198"/>
      <c r="EP47" s="198"/>
      <c r="EQ47" s="198"/>
      <c r="ER47" s="198"/>
      <c r="ES47" s="198"/>
      <c r="ET47" s="198"/>
      <c r="EU47" s="198"/>
      <c r="EV47" s="198"/>
      <c r="EW47" s="198"/>
      <c r="EX47" s="198"/>
      <c r="EY47" s="198"/>
      <c r="EZ47" s="198"/>
      <c r="FA47" s="198"/>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199"/>
    </row>
    <row r="48" spans="1:256" s="200" customFormat="1" ht="12.75" x14ac:dyDescent="0.2">
      <c r="A48" s="191" t="str">
        <f t="shared" si="0"/>
        <v/>
      </c>
      <c r="B48" s="146" t="str">
        <f>Stoff!B46</f>
        <v>Benzo(a)antracen</v>
      </c>
      <c r="C48" s="192">
        <f t="shared" si="1"/>
        <v>0</v>
      </c>
      <c r="D48" s="193">
        <f t="shared" si="2"/>
        <v>0</v>
      </c>
      <c r="E48" s="193">
        <f t="shared" si="4"/>
        <v>0</v>
      </c>
      <c r="F48" s="194" t="e">
        <f t="shared" si="3"/>
        <v>#NUM!</v>
      </c>
      <c r="G48" s="195"/>
      <c r="H48" s="195"/>
      <c r="I48" s="195"/>
      <c r="J48" s="195"/>
      <c r="K48" s="195"/>
      <c r="L48" s="195"/>
      <c r="M48" s="195"/>
      <c r="N48" s="195"/>
      <c r="O48" s="195"/>
      <c r="P48" s="195"/>
      <c r="Q48" s="195"/>
      <c r="R48" s="195"/>
      <c r="S48" s="195"/>
      <c r="T48" s="195"/>
      <c r="U48" s="195"/>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8"/>
      <c r="EI48" s="198"/>
      <c r="EJ48" s="198"/>
      <c r="EK48" s="198"/>
      <c r="EL48" s="198"/>
      <c r="EM48" s="198"/>
      <c r="EN48" s="198"/>
      <c r="EO48" s="198"/>
      <c r="EP48" s="198"/>
      <c r="EQ48" s="198"/>
      <c r="ER48" s="198"/>
      <c r="ES48" s="198"/>
      <c r="ET48" s="198"/>
      <c r="EU48" s="198"/>
      <c r="EV48" s="198"/>
      <c r="EW48" s="198"/>
      <c r="EX48" s="198"/>
      <c r="EY48" s="198"/>
      <c r="EZ48" s="198"/>
      <c r="FA48" s="198"/>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199"/>
    </row>
    <row r="49" spans="1:256" s="200" customFormat="1" ht="12.75" x14ac:dyDescent="0.2">
      <c r="A49" s="191" t="str">
        <f t="shared" si="0"/>
        <v/>
      </c>
      <c r="B49" s="146" t="str">
        <f>Stoff!B47</f>
        <v>Krysen</v>
      </c>
      <c r="C49" s="192">
        <f t="shared" si="1"/>
        <v>0</v>
      </c>
      <c r="D49" s="193">
        <f t="shared" si="2"/>
        <v>0</v>
      </c>
      <c r="E49" s="193">
        <f t="shared" si="4"/>
        <v>0</v>
      </c>
      <c r="F49" s="194" t="e">
        <f t="shared" si="3"/>
        <v>#NUM!</v>
      </c>
      <c r="G49" s="195"/>
      <c r="H49" s="195"/>
      <c r="I49" s="195"/>
      <c r="J49" s="195"/>
      <c r="K49" s="195"/>
      <c r="L49" s="195"/>
      <c r="M49" s="195"/>
      <c r="N49" s="195"/>
      <c r="O49" s="195"/>
      <c r="P49" s="195"/>
      <c r="Q49" s="195"/>
      <c r="R49" s="195"/>
      <c r="S49" s="195"/>
      <c r="T49" s="195"/>
      <c r="U49" s="195"/>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8"/>
      <c r="EI49" s="198"/>
      <c r="EJ49" s="198"/>
      <c r="EK49" s="198"/>
      <c r="EL49" s="198"/>
      <c r="EM49" s="198"/>
      <c r="EN49" s="198"/>
      <c r="EO49" s="198"/>
      <c r="EP49" s="198"/>
      <c r="EQ49" s="198"/>
      <c r="ER49" s="198"/>
      <c r="ES49" s="198"/>
      <c r="ET49" s="198"/>
      <c r="EU49" s="198"/>
      <c r="EV49" s="198"/>
      <c r="EW49" s="198"/>
      <c r="EX49" s="198"/>
      <c r="EY49" s="198"/>
      <c r="EZ49" s="198"/>
      <c r="FA49" s="198"/>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row>
    <row r="50" spans="1:256" s="200" customFormat="1" ht="12.75" x14ac:dyDescent="0.2">
      <c r="A50" s="191" t="str">
        <f t="shared" si="0"/>
        <v/>
      </c>
      <c r="B50" s="146" t="str">
        <f>Stoff!B48</f>
        <v>Benzo(b)fluoranten</v>
      </c>
      <c r="C50" s="192">
        <f t="shared" si="1"/>
        <v>0</v>
      </c>
      <c r="D50" s="193">
        <f t="shared" si="2"/>
        <v>0</v>
      </c>
      <c r="E50" s="193">
        <f t="shared" si="4"/>
        <v>0</v>
      </c>
      <c r="F50" s="194" t="e">
        <f t="shared" si="3"/>
        <v>#NUM!</v>
      </c>
      <c r="G50" s="195"/>
      <c r="H50" s="195"/>
      <c r="I50" s="195"/>
      <c r="J50" s="195"/>
      <c r="K50" s="195"/>
      <c r="L50" s="195"/>
      <c r="M50" s="195"/>
      <c r="N50" s="195"/>
      <c r="O50" s="195"/>
      <c r="P50" s="195"/>
      <c r="Q50" s="195"/>
      <c r="R50" s="195"/>
      <c r="S50" s="195"/>
      <c r="T50" s="195"/>
      <c r="U50" s="195"/>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8"/>
      <c r="EI50" s="198"/>
      <c r="EJ50" s="198"/>
      <c r="EK50" s="198"/>
      <c r="EL50" s="198"/>
      <c r="EM50" s="198"/>
      <c r="EN50" s="198"/>
      <c r="EO50" s="198"/>
      <c r="EP50" s="198"/>
      <c r="EQ50" s="198"/>
      <c r="ER50" s="198"/>
      <c r="ES50" s="198"/>
      <c r="ET50" s="198"/>
      <c r="EU50" s="198"/>
      <c r="EV50" s="198"/>
      <c r="EW50" s="198"/>
      <c r="EX50" s="198"/>
      <c r="EY50" s="198"/>
      <c r="EZ50" s="198"/>
      <c r="FA50" s="198"/>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c r="IC50" s="199"/>
      <c r="ID50" s="199"/>
      <c r="IE50" s="199"/>
      <c r="IF50" s="199"/>
      <c r="IG50" s="199"/>
      <c r="IH50" s="199"/>
      <c r="II50" s="199"/>
      <c r="IJ50" s="199"/>
      <c r="IK50" s="199"/>
      <c r="IL50" s="199"/>
      <c r="IM50" s="199"/>
      <c r="IN50" s="199"/>
      <c r="IO50" s="199"/>
      <c r="IP50" s="199"/>
      <c r="IQ50" s="199"/>
      <c r="IR50" s="199"/>
      <c r="IS50" s="199"/>
      <c r="IT50" s="199"/>
      <c r="IU50" s="199"/>
      <c r="IV50" s="199"/>
    </row>
    <row r="51" spans="1:256" s="200" customFormat="1" ht="12.75" x14ac:dyDescent="0.2">
      <c r="A51" s="191" t="str">
        <f t="shared" si="0"/>
        <v/>
      </c>
      <c r="B51" s="146" t="str">
        <f>Stoff!B49</f>
        <v>Benzo(k)fluoranten</v>
      </c>
      <c r="C51" s="192">
        <f t="shared" si="1"/>
        <v>0</v>
      </c>
      <c r="D51" s="193">
        <f t="shared" si="2"/>
        <v>0</v>
      </c>
      <c r="E51" s="193">
        <f t="shared" si="4"/>
        <v>0</v>
      </c>
      <c r="F51" s="194" t="e">
        <f t="shared" si="3"/>
        <v>#NUM!</v>
      </c>
      <c r="G51" s="195"/>
      <c r="H51" s="195"/>
      <c r="I51" s="195"/>
      <c r="J51" s="195"/>
      <c r="K51" s="195"/>
      <c r="L51" s="195"/>
      <c r="M51" s="195"/>
      <c r="N51" s="195"/>
      <c r="O51" s="195"/>
      <c r="P51" s="195"/>
      <c r="Q51" s="195"/>
      <c r="R51" s="195"/>
      <c r="S51" s="195"/>
      <c r="T51" s="195"/>
      <c r="U51" s="195"/>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8"/>
      <c r="EI51" s="198"/>
      <c r="EJ51" s="198"/>
      <c r="EK51" s="198"/>
      <c r="EL51" s="198"/>
      <c r="EM51" s="198"/>
      <c r="EN51" s="198"/>
      <c r="EO51" s="198"/>
      <c r="EP51" s="198"/>
      <c r="EQ51" s="198"/>
      <c r="ER51" s="198"/>
      <c r="ES51" s="198"/>
      <c r="ET51" s="198"/>
      <c r="EU51" s="198"/>
      <c r="EV51" s="198"/>
      <c r="EW51" s="198"/>
      <c r="EX51" s="198"/>
      <c r="EY51" s="198"/>
      <c r="EZ51" s="198"/>
      <c r="FA51" s="198"/>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c r="IC51" s="199"/>
      <c r="ID51" s="199"/>
      <c r="IE51" s="199"/>
      <c r="IF51" s="199"/>
      <c r="IG51" s="199"/>
      <c r="IH51" s="199"/>
      <c r="II51" s="199"/>
      <c r="IJ51" s="199"/>
      <c r="IK51" s="199"/>
      <c r="IL51" s="199"/>
      <c r="IM51" s="199"/>
      <c r="IN51" s="199"/>
      <c r="IO51" s="199"/>
      <c r="IP51" s="199"/>
      <c r="IQ51" s="199"/>
      <c r="IR51" s="199"/>
      <c r="IS51" s="199"/>
      <c r="IT51" s="199"/>
      <c r="IU51" s="199"/>
      <c r="IV51" s="199"/>
    </row>
    <row r="52" spans="1:256" s="200" customFormat="1" ht="12.75" x14ac:dyDescent="0.2">
      <c r="A52" s="191" t="str">
        <f t="shared" si="0"/>
        <v/>
      </c>
      <c r="B52" s="146" t="str">
        <f>Stoff!B50</f>
        <v>Benso(a)pyren</v>
      </c>
      <c r="C52" s="192">
        <f t="shared" si="1"/>
        <v>0</v>
      </c>
      <c r="D52" s="193">
        <f t="shared" si="2"/>
        <v>0</v>
      </c>
      <c r="E52" s="193">
        <f t="shared" si="4"/>
        <v>0</v>
      </c>
      <c r="F52" s="194" t="e">
        <f t="shared" si="3"/>
        <v>#NUM!</v>
      </c>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c r="DD52" s="195"/>
      <c r="DE52" s="195"/>
      <c r="DF52" s="195"/>
      <c r="DG52" s="195"/>
      <c r="DH52" s="195"/>
      <c r="DI52" s="195"/>
      <c r="DJ52" s="195"/>
      <c r="DK52" s="195"/>
      <c r="DL52" s="195"/>
      <c r="DM52" s="195"/>
      <c r="DN52" s="195"/>
      <c r="DO52" s="195"/>
      <c r="DP52" s="195"/>
      <c r="DQ52" s="195"/>
      <c r="DR52" s="195"/>
      <c r="DS52" s="195"/>
      <c r="DT52" s="195"/>
      <c r="DU52" s="195"/>
      <c r="DV52" s="195"/>
      <c r="DW52" s="195"/>
      <c r="DX52" s="195"/>
      <c r="DY52" s="195"/>
      <c r="DZ52" s="195"/>
      <c r="EA52" s="195"/>
      <c r="EB52" s="195"/>
      <c r="EC52" s="195"/>
      <c r="ED52" s="195"/>
      <c r="EE52" s="195"/>
      <c r="EF52" s="195"/>
      <c r="EG52" s="195"/>
      <c r="EH52" s="195"/>
      <c r="EI52" s="195"/>
      <c r="EJ52" s="195"/>
      <c r="EK52" s="195"/>
      <c r="EL52" s="195"/>
      <c r="EM52" s="195"/>
      <c r="EN52" s="195"/>
      <c r="EO52" s="195"/>
      <c r="EP52" s="195"/>
      <c r="EQ52" s="195"/>
      <c r="ER52" s="195"/>
      <c r="ES52" s="195"/>
      <c r="ET52" s="195"/>
      <c r="EU52" s="195"/>
      <c r="EV52" s="195"/>
      <c r="EW52" s="195"/>
      <c r="EX52" s="195"/>
      <c r="EY52" s="195"/>
      <c r="EZ52" s="195"/>
      <c r="FA52" s="195"/>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c r="IC52" s="199"/>
      <c r="ID52" s="199"/>
      <c r="IE52" s="199"/>
      <c r="IF52" s="199"/>
      <c r="IG52" s="199"/>
      <c r="IH52" s="199"/>
      <c r="II52" s="199"/>
      <c r="IJ52" s="199"/>
      <c r="IK52" s="199"/>
      <c r="IL52" s="199"/>
      <c r="IM52" s="199"/>
      <c r="IN52" s="199"/>
      <c r="IO52" s="199"/>
      <c r="IP52" s="199"/>
      <c r="IQ52" s="199"/>
      <c r="IR52" s="199"/>
      <c r="IS52" s="199"/>
      <c r="IT52" s="199"/>
      <c r="IU52" s="199"/>
      <c r="IV52" s="199"/>
    </row>
    <row r="53" spans="1:256" s="200" customFormat="1" ht="12.75" x14ac:dyDescent="0.2">
      <c r="A53" s="191" t="str">
        <f t="shared" si="0"/>
        <v/>
      </c>
      <c r="B53" s="146" t="str">
        <f>Stoff!B51</f>
        <v>Indeno(1,2,3-cd)pyren</v>
      </c>
      <c r="C53" s="192">
        <f t="shared" si="1"/>
        <v>0</v>
      </c>
      <c r="D53" s="193">
        <f t="shared" si="2"/>
        <v>0</v>
      </c>
      <c r="E53" s="193">
        <f t="shared" si="4"/>
        <v>0</v>
      </c>
      <c r="F53" s="194" t="e">
        <f t="shared" si="3"/>
        <v>#NUM!</v>
      </c>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c r="CT53" s="195"/>
      <c r="CU53" s="195"/>
      <c r="CV53" s="195"/>
      <c r="CW53" s="195"/>
      <c r="CX53" s="195"/>
      <c r="CY53" s="195"/>
      <c r="CZ53" s="195"/>
      <c r="DA53" s="195"/>
      <c r="DB53" s="195"/>
      <c r="DC53" s="195"/>
      <c r="DD53" s="195"/>
      <c r="DE53" s="195"/>
      <c r="DF53" s="195"/>
      <c r="DG53" s="195"/>
      <c r="DH53" s="195"/>
      <c r="DI53" s="195"/>
      <c r="DJ53" s="195"/>
      <c r="DK53" s="195"/>
      <c r="DL53" s="195"/>
      <c r="DM53" s="195"/>
      <c r="DN53" s="195"/>
      <c r="DO53" s="195"/>
      <c r="DP53" s="195"/>
      <c r="DQ53" s="195"/>
      <c r="DR53" s="195"/>
      <c r="DS53" s="195"/>
      <c r="DT53" s="195"/>
      <c r="DU53" s="195"/>
      <c r="DV53" s="195"/>
      <c r="DW53" s="195"/>
      <c r="DX53" s="195"/>
      <c r="DY53" s="195"/>
      <c r="DZ53" s="195"/>
      <c r="EA53" s="195"/>
      <c r="EB53" s="195"/>
      <c r="EC53" s="195"/>
      <c r="ED53" s="195"/>
      <c r="EE53" s="195"/>
      <c r="EF53" s="195"/>
      <c r="EG53" s="195"/>
      <c r="EH53" s="195"/>
      <c r="EI53" s="195"/>
      <c r="EJ53" s="195"/>
      <c r="EK53" s="195"/>
      <c r="EL53" s="195"/>
      <c r="EM53" s="195"/>
      <c r="EN53" s="195"/>
      <c r="EO53" s="195"/>
      <c r="EP53" s="195"/>
      <c r="EQ53" s="195"/>
      <c r="ER53" s="195"/>
      <c r="ES53" s="195"/>
      <c r="ET53" s="195"/>
      <c r="EU53" s="195"/>
      <c r="EV53" s="195"/>
      <c r="EW53" s="195"/>
      <c r="EX53" s="195"/>
      <c r="EY53" s="195"/>
      <c r="EZ53" s="195"/>
      <c r="FA53" s="195"/>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c r="IC53" s="199"/>
      <c r="ID53" s="199"/>
      <c r="IE53" s="199"/>
      <c r="IF53" s="199"/>
      <c r="IG53" s="199"/>
      <c r="IH53" s="199"/>
      <c r="II53" s="199"/>
      <c r="IJ53" s="199"/>
      <c r="IK53" s="199"/>
      <c r="IL53" s="199"/>
      <c r="IM53" s="199"/>
      <c r="IN53" s="199"/>
      <c r="IO53" s="199"/>
      <c r="IP53" s="199"/>
      <c r="IQ53" s="199"/>
      <c r="IR53" s="199"/>
      <c r="IS53" s="199"/>
      <c r="IT53" s="199"/>
      <c r="IU53" s="199"/>
      <c r="IV53" s="199"/>
    </row>
    <row r="54" spans="1:256" s="200" customFormat="1" ht="12.75" x14ac:dyDescent="0.2">
      <c r="A54" s="191" t="str">
        <f t="shared" si="0"/>
        <v/>
      </c>
      <c r="B54" s="146" t="str">
        <f>Stoff!B52</f>
        <v>Dibenzo(a,h)antracen</v>
      </c>
      <c r="C54" s="192">
        <f t="shared" si="1"/>
        <v>0</v>
      </c>
      <c r="D54" s="193">
        <f t="shared" si="2"/>
        <v>0</v>
      </c>
      <c r="E54" s="193">
        <f t="shared" si="4"/>
        <v>0</v>
      </c>
      <c r="F54" s="194" t="e">
        <f t="shared" si="3"/>
        <v>#NUM!</v>
      </c>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c r="EC54" s="195"/>
      <c r="ED54" s="195"/>
      <c r="EE54" s="195"/>
      <c r="EF54" s="195"/>
      <c r="EG54" s="195"/>
      <c r="EH54" s="195"/>
      <c r="EI54" s="195"/>
      <c r="EJ54" s="195"/>
      <c r="EK54" s="195"/>
      <c r="EL54" s="195"/>
      <c r="EM54" s="195"/>
      <c r="EN54" s="195"/>
      <c r="EO54" s="195"/>
      <c r="EP54" s="195"/>
      <c r="EQ54" s="195"/>
      <c r="ER54" s="195"/>
      <c r="ES54" s="195"/>
      <c r="ET54" s="195"/>
      <c r="EU54" s="195"/>
      <c r="EV54" s="195"/>
      <c r="EW54" s="195"/>
      <c r="EX54" s="195"/>
      <c r="EY54" s="195"/>
      <c r="EZ54" s="195"/>
      <c r="FA54" s="195"/>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row>
    <row r="55" spans="1:256" s="200" customFormat="1" ht="12.75" x14ac:dyDescent="0.2">
      <c r="A55" s="191" t="str">
        <f t="shared" si="0"/>
        <v/>
      </c>
      <c r="B55" s="146" t="str">
        <f>Stoff!B53</f>
        <v>Benzo(g,h,i)perylen</v>
      </c>
      <c r="C55" s="192">
        <f t="shared" si="1"/>
        <v>0</v>
      </c>
      <c r="D55" s="193">
        <f t="shared" si="2"/>
        <v>0</v>
      </c>
      <c r="E55" s="193">
        <f t="shared" si="4"/>
        <v>0</v>
      </c>
      <c r="F55" s="194" t="e">
        <f t="shared" si="3"/>
        <v>#NUM!</v>
      </c>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c r="DD55" s="195"/>
      <c r="DE55" s="195"/>
      <c r="DF55" s="195"/>
      <c r="DG55" s="195"/>
      <c r="DH55" s="195"/>
      <c r="DI55" s="195"/>
      <c r="DJ55" s="195"/>
      <c r="DK55" s="195"/>
      <c r="DL55" s="195"/>
      <c r="DM55" s="195"/>
      <c r="DN55" s="195"/>
      <c r="DO55" s="195"/>
      <c r="DP55" s="195"/>
      <c r="DQ55" s="195"/>
      <c r="DR55" s="195"/>
      <c r="DS55" s="195"/>
      <c r="DT55" s="195"/>
      <c r="DU55" s="195"/>
      <c r="DV55" s="195"/>
      <c r="DW55" s="195"/>
      <c r="DX55" s="195"/>
      <c r="DY55" s="195"/>
      <c r="DZ55" s="195"/>
      <c r="EA55" s="195"/>
      <c r="EB55" s="195"/>
      <c r="EC55" s="195"/>
      <c r="ED55" s="195"/>
      <c r="EE55" s="195"/>
      <c r="EF55" s="195"/>
      <c r="EG55" s="195"/>
      <c r="EH55" s="195"/>
      <c r="EI55" s="195"/>
      <c r="EJ55" s="195"/>
      <c r="EK55" s="195"/>
      <c r="EL55" s="195"/>
      <c r="EM55" s="195"/>
      <c r="EN55" s="195"/>
      <c r="EO55" s="195"/>
      <c r="EP55" s="195"/>
      <c r="EQ55" s="195"/>
      <c r="ER55" s="195"/>
      <c r="ES55" s="195"/>
      <c r="ET55" s="195"/>
      <c r="EU55" s="195"/>
      <c r="EV55" s="195"/>
      <c r="EW55" s="195"/>
      <c r="EX55" s="195"/>
      <c r="EY55" s="195"/>
      <c r="EZ55" s="195"/>
      <c r="FA55" s="195"/>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row>
    <row r="56" spans="1:256" s="200" customFormat="1" ht="12.75" x14ac:dyDescent="0.2">
      <c r="A56" s="191" t="str">
        <f t="shared" si="0"/>
        <v/>
      </c>
      <c r="B56" s="146" t="str">
        <f>Stoff!B54</f>
        <v>Bensen</v>
      </c>
      <c r="C56" s="192">
        <f t="shared" si="1"/>
        <v>0</v>
      </c>
      <c r="D56" s="193">
        <f t="shared" si="2"/>
        <v>0</v>
      </c>
      <c r="E56" s="193">
        <f t="shared" si="4"/>
        <v>0</v>
      </c>
      <c r="F56" s="194" t="e">
        <f t="shared" si="3"/>
        <v>#NUM!</v>
      </c>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95"/>
      <c r="DN56" s="195"/>
      <c r="DO56" s="195"/>
      <c r="DP56" s="195"/>
      <c r="DQ56" s="195"/>
      <c r="DR56" s="195"/>
      <c r="DS56" s="195"/>
      <c r="DT56" s="195"/>
      <c r="DU56" s="195"/>
      <c r="DV56" s="195"/>
      <c r="DW56" s="195"/>
      <c r="DX56" s="195"/>
      <c r="DY56" s="195"/>
      <c r="DZ56" s="195"/>
      <c r="EA56" s="195"/>
      <c r="EB56" s="195"/>
      <c r="EC56" s="195"/>
      <c r="ED56" s="195"/>
      <c r="EE56" s="195"/>
      <c r="EF56" s="195"/>
      <c r="EG56" s="195"/>
      <c r="EH56" s="195"/>
      <c r="EI56" s="195"/>
      <c r="EJ56" s="195"/>
      <c r="EK56" s="195"/>
      <c r="EL56" s="195"/>
      <c r="EM56" s="195"/>
      <c r="EN56" s="195"/>
      <c r="EO56" s="195"/>
      <c r="EP56" s="195"/>
      <c r="EQ56" s="195"/>
      <c r="ER56" s="195"/>
      <c r="ES56" s="195"/>
      <c r="ET56" s="195"/>
      <c r="EU56" s="195"/>
      <c r="EV56" s="195"/>
      <c r="EW56" s="195"/>
      <c r="EX56" s="195"/>
      <c r="EY56" s="195"/>
      <c r="EZ56" s="195"/>
      <c r="FA56" s="195"/>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row>
    <row r="57" spans="1:256" s="200" customFormat="1" ht="12.75" x14ac:dyDescent="0.2">
      <c r="A57" s="191" t="str">
        <f t="shared" si="0"/>
        <v/>
      </c>
      <c r="B57" s="146" t="str">
        <f>Stoff!B55</f>
        <v>Toluen</v>
      </c>
      <c r="C57" s="192">
        <f t="shared" si="1"/>
        <v>0</v>
      </c>
      <c r="D57" s="193">
        <f t="shared" si="2"/>
        <v>0</v>
      </c>
      <c r="E57" s="193">
        <f t="shared" si="4"/>
        <v>0</v>
      </c>
      <c r="F57" s="194" t="e">
        <f t="shared" si="3"/>
        <v>#NUM!</v>
      </c>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c r="EO57" s="195"/>
      <c r="EP57" s="195"/>
      <c r="EQ57" s="195"/>
      <c r="ER57" s="195"/>
      <c r="ES57" s="195"/>
      <c r="ET57" s="195"/>
      <c r="EU57" s="195"/>
      <c r="EV57" s="195"/>
      <c r="EW57" s="195"/>
      <c r="EX57" s="195"/>
      <c r="EY57" s="195"/>
      <c r="EZ57" s="195"/>
      <c r="FA57" s="195"/>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row>
    <row r="58" spans="1:256" s="200" customFormat="1" ht="12.75" x14ac:dyDescent="0.2">
      <c r="A58" s="191" t="str">
        <f t="shared" si="0"/>
        <v/>
      </c>
      <c r="B58" s="146" t="str">
        <f>Stoff!B56</f>
        <v>Etylbensen</v>
      </c>
      <c r="C58" s="192">
        <f t="shared" si="1"/>
        <v>0</v>
      </c>
      <c r="D58" s="193">
        <f t="shared" si="2"/>
        <v>0</v>
      </c>
      <c r="E58" s="193">
        <f t="shared" si="4"/>
        <v>0</v>
      </c>
      <c r="F58" s="194" t="e">
        <f t="shared" si="3"/>
        <v>#NUM!</v>
      </c>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95"/>
      <c r="DI58" s="195"/>
      <c r="DJ58" s="195"/>
      <c r="DK58" s="195"/>
      <c r="DL58" s="195"/>
      <c r="DM58" s="195"/>
      <c r="DN58" s="195"/>
      <c r="DO58" s="195"/>
      <c r="DP58" s="195"/>
      <c r="DQ58" s="195"/>
      <c r="DR58" s="195"/>
      <c r="DS58" s="195"/>
      <c r="DT58" s="195"/>
      <c r="DU58" s="195"/>
      <c r="DV58" s="195"/>
      <c r="DW58" s="195"/>
      <c r="DX58" s="195"/>
      <c r="DY58" s="195"/>
      <c r="DZ58" s="195"/>
      <c r="EA58" s="195"/>
      <c r="EB58" s="195"/>
      <c r="EC58" s="195"/>
      <c r="ED58" s="195"/>
      <c r="EE58" s="195"/>
      <c r="EF58" s="195"/>
      <c r="EG58" s="195"/>
      <c r="EH58" s="195"/>
      <c r="EI58" s="195"/>
      <c r="EJ58" s="195"/>
      <c r="EK58" s="195"/>
      <c r="EL58" s="195"/>
      <c r="EM58" s="195"/>
      <c r="EN58" s="195"/>
      <c r="EO58" s="195"/>
      <c r="EP58" s="195"/>
      <c r="EQ58" s="195"/>
      <c r="ER58" s="195"/>
      <c r="ES58" s="195"/>
      <c r="ET58" s="195"/>
      <c r="EU58" s="195"/>
      <c r="EV58" s="195"/>
      <c r="EW58" s="195"/>
      <c r="EX58" s="195"/>
      <c r="EY58" s="195"/>
      <c r="EZ58" s="195"/>
      <c r="FA58" s="195"/>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row>
    <row r="59" spans="1:256" s="200" customFormat="1" ht="12.75" x14ac:dyDescent="0.2">
      <c r="A59" s="191" t="str">
        <f t="shared" si="0"/>
        <v/>
      </c>
      <c r="B59" s="146" t="str">
        <f>Stoff!B57</f>
        <v>Xylen</v>
      </c>
      <c r="C59" s="192">
        <f t="shared" si="1"/>
        <v>0</v>
      </c>
      <c r="D59" s="193">
        <f t="shared" si="2"/>
        <v>0</v>
      </c>
      <c r="E59" s="193">
        <f t="shared" si="4"/>
        <v>0</v>
      </c>
      <c r="F59" s="194" t="e">
        <f t="shared" si="3"/>
        <v>#NUM!</v>
      </c>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195"/>
      <c r="DI59" s="195"/>
      <c r="DJ59" s="195"/>
      <c r="DK59" s="195"/>
      <c r="DL59" s="195"/>
      <c r="DM59" s="195"/>
      <c r="DN59" s="195"/>
      <c r="DO59" s="195"/>
      <c r="DP59" s="195"/>
      <c r="DQ59" s="195"/>
      <c r="DR59" s="195"/>
      <c r="DS59" s="195"/>
      <c r="DT59" s="195"/>
      <c r="DU59" s="195"/>
      <c r="DV59" s="195"/>
      <c r="DW59" s="195"/>
      <c r="DX59" s="195"/>
      <c r="DY59" s="195"/>
      <c r="DZ59" s="195"/>
      <c r="EA59" s="195"/>
      <c r="EB59" s="195"/>
      <c r="EC59" s="195"/>
      <c r="ED59" s="195"/>
      <c r="EE59" s="195"/>
      <c r="EF59" s="195"/>
      <c r="EG59" s="195"/>
      <c r="EH59" s="195"/>
      <c r="EI59" s="195"/>
      <c r="EJ59" s="195"/>
      <c r="EK59" s="195"/>
      <c r="EL59" s="195"/>
      <c r="EM59" s="195"/>
      <c r="EN59" s="195"/>
      <c r="EO59" s="195"/>
      <c r="EP59" s="195"/>
      <c r="EQ59" s="195"/>
      <c r="ER59" s="195"/>
      <c r="ES59" s="195"/>
      <c r="ET59" s="195"/>
      <c r="EU59" s="195"/>
      <c r="EV59" s="195"/>
      <c r="EW59" s="195"/>
      <c r="EX59" s="195"/>
      <c r="EY59" s="195"/>
      <c r="EZ59" s="195"/>
      <c r="FA59" s="195"/>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c r="IC59" s="199"/>
      <c r="ID59" s="199"/>
      <c r="IE59" s="199"/>
      <c r="IF59" s="199"/>
      <c r="IG59" s="199"/>
      <c r="IH59" s="199"/>
      <c r="II59" s="199"/>
      <c r="IJ59" s="199"/>
      <c r="IK59" s="199"/>
      <c r="IL59" s="199"/>
      <c r="IM59" s="199"/>
      <c r="IN59" s="199"/>
      <c r="IO59" s="199"/>
      <c r="IP59" s="199"/>
      <c r="IQ59" s="199"/>
      <c r="IR59" s="199"/>
      <c r="IS59" s="199"/>
      <c r="IT59" s="199"/>
      <c r="IU59" s="199"/>
      <c r="IV59" s="199"/>
    </row>
    <row r="60" spans="1:256" s="200" customFormat="1" ht="12.75" x14ac:dyDescent="0.2">
      <c r="A60" s="191" t="str">
        <f t="shared" si="0"/>
        <v/>
      </c>
      <c r="B60" s="146" t="str">
        <f>Stoff!B58</f>
        <v>Alifater  C5-C6</v>
      </c>
      <c r="C60" s="192">
        <f t="shared" si="1"/>
        <v>0</v>
      </c>
      <c r="D60" s="193">
        <f t="shared" si="2"/>
        <v>0</v>
      </c>
      <c r="E60" s="193">
        <f t="shared" si="4"/>
        <v>0</v>
      </c>
      <c r="F60" s="194" t="e">
        <f t="shared" si="3"/>
        <v>#NUM!</v>
      </c>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5"/>
      <c r="DN60" s="195"/>
      <c r="DO60" s="195"/>
      <c r="DP60" s="195"/>
      <c r="DQ60" s="195"/>
      <c r="DR60" s="195"/>
      <c r="DS60" s="195"/>
      <c r="DT60" s="195"/>
      <c r="DU60" s="195"/>
      <c r="DV60" s="195"/>
      <c r="DW60" s="195"/>
      <c r="DX60" s="195"/>
      <c r="DY60" s="195"/>
      <c r="DZ60" s="195"/>
      <c r="EA60" s="195"/>
      <c r="EB60" s="195"/>
      <c r="EC60" s="195"/>
      <c r="ED60" s="195"/>
      <c r="EE60" s="195"/>
      <c r="EF60" s="195"/>
      <c r="EG60" s="195"/>
      <c r="EH60" s="195"/>
      <c r="EI60" s="195"/>
      <c r="EJ60" s="195"/>
      <c r="EK60" s="195"/>
      <c r="EL60" s="195"/>
      <c r="EM60" s="195"/>
      <c r="EN60" s="195"/>
      <c r="EO60" s="195"/>
      <c r="EP60" s="195"/>
      <c r="EQ60" s="195"/>
      <c r="ER60" s="195"/>
      <c r="ES60" s="195"/>
      <c r="ET60" s="195"/>
      <c r="EU60" s="195"/>
      <c r="EV60" s="195"/>
      <c r="EW60" s="195"/>
      <c r="EX60" s="195"/>
      <c r="EY60" s="195"/>
      <c r="EZ60" s="195"/>
      <c r="FA60" s="195"/>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c r="IC60" s="199"/>
      <c r="ID60" s="199"/>
      <c r="IE60" s="199"/>
      <c r="IF60" s="199"/>
      <c r="IG60" s="199"/>
      <c r="IH60" s="199"/>
      <c r="II60" s="199"/>
      <c r="IJ60" s="199"/>
      <c r="IK60" s="199"/>
      <c r="IL60" s="199"/>
      <c r="IM60" s="199"/>
      <c r="IN60" s="199"/>
      <c r="IO60" s="199"/>
      <c r="IP60" s="199"/>
      <c r="IQ60" s="199"/>
      <c r="IR60" s="199"/>
      <c r="IS60" s="199"/>
      <c r="IT60" s="199"/>
      <c r="IU60" s="199"/>
      <c r="IV60" s="199"/>
    </row>
    <row r="61" spans="1:256" s="200" customFormat="1" ht="12.75" x14ac:dyDescent="0.2">
      <c r="A61" s="191" t="str">
        <f t="shared" si="0"/>
        <v/>
      </c>
      <c r="B61" s="146" t="str">
        <f>Stoff!B59</f>
        <v>Alifater &gt; C6-C8</v>
      </c>
      <c r="C61" s="192">
        <f t="shared" si="1"/>
        <v>0</v>
      </c>
      <c r="D61" s="193">
        <f t="shared" si="2"/>
        <v>0</v>
      </c>
      <c r="E61" s="193">
        <f t="shared" si="4"/>
        <v>0</v>
      </c>
      <c r="F61" s="194" t="e">
        <f t="shared" si="3"/>
        <v>#NUM!</v>
      </c>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c r="EO61" s="195"/>
      <c r="EP61" s="195"/>
      <c r="EQ61" s="195"/>
      <c r="ER61" s="195"/>
      <c r="ES61" s="195"/>
      <c r="ET61" s="195"/>
      <c r="EU61" s="195"/>
      <c r="EV61" s="195"/>
      <c r="EW61" s="195"/>
      <c r="EX61" s="195"/>
      <c r="EY61" s="195"/>
      <c r="EZ61" s="195"/>
      <c r="FA61" s="195"/>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row>
    <row r="62" spans="1:256" s="200" customFormat="1" ht="12.75" x14ac:dyDescent="0.2">
      <c r="A62" s="191" t="str">
        <f t="shared" si="0"/>
        <v/>
      </c>
      <c r="B62" s="146" t="str">
        <f>Stoff!B60</f>
        <v>Alifater &gt; C8-C10</v>
      </c>
      <c r="C62" s="192">
        <f t="shared" si="1"/>
        <v>0</v>
      </c>
      <c r="D62" s="193">
        <f t="shared" si="2"/>
        <v>0</v>
      </c>
      <c r="E62" s="193">
        <f t="shared" si="4"/>
        <v>0</v>
      </c>
      <c r="F62" s="194" t="e">
        <f t="shared" si="3"/>
        <v>#NUM!</v>
      </c>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c r="DR62" s="195"/>
      <c r="DS62" s="195"/>
      <c r="DT62" s="195"/>
      <c r="DU62" s="195"/>
      <c r="DV62" s="195"/>
      <c r="DW62" s="195"/>
      <c r="DX62" s="195"/>
      <c r="DY62" s="195"/>
      <c r="DZ62" s="195"/>
      <c r="EA62" s="195"/>
      <c r="EB62" s="195"/>
      <c r="EC62" s="195"/>
      <c r="ED62" s="195"/>
      <c r="EE62" s="195"/>
      <c r="EF62" s="195"/>
      <c r="EG62" s="195"/>
      <c r="EH62" s="195"/>
      <c r="EI62" s="195"/>
      <c r="EJ62" s="195"/>
      <c r="EK62" s="195"/>
      <c r="EL62" s="195"/>
      <c r="EM62" s="195"/>
      <c r="EN62" s="195"/>
      <c r="EO62" s="195"/>
      <c r="EP62" s="195"/>
      <c r="EQ62" s="195"/>
      <c r="ER62" s="195"/>
      <c r="ES62" s="195"/>
      <c r="ET62" s="195"/>
      <c r="EU62" s="195"/>
      <c r="EV62" s="195"/>
      <c r="EW62" s="195"/>
      <c r="EX62" s="195"/>
      <c r="EY62" s="195"/>
      <c r="EZ62" s="195"/>
      <c r="FA62" s="195"/>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row>
    <row r="63" spans="1:256" s="200" customFormat="1" ht="12.75" x14ac:dyDescent="0.2">
      <c r="A63" s="191" t="str">
        <f t="shared" si="0"/>
        <v/>
      </c>
      <c r="B63" s="146" t="str">
        <f>Stoff!B61</f>
        <v>Sum alifater &gt; C5-C10</v>
      </c>
      <c r="C63" s="192">
        <f t="shared" si="1"/>
        <v>0</v>
      </c>
      <c r="D63" s="193">
        <f t="shared" si="2"/>
        <v>0</v>
      </c>
      <c r="E63" s="193">
        <f t="shared" si="4"/>
        <v>0</v>
      </c>
      <c r="F63" s="194" t="e">
        <f t="shared" si="3"/>
        <v>#NUM!</v>
      </c>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5"/>
      <c r="DN63" s="195"/>
      <c r="DO63" s="195"/>
      <c r="DP63" s="195"/>
      <c r="DQ63" s="195"/>
      <c r="DR63" s="195"/>
      <c r="DS63" s="195"/>
      <c r="DT63" s="195"/>
      <c r="DU63" s="195"/>
      <c r="DV63" s="195"/>
      <c r="DW63" s="195"/>
      <c r="DX63" s="195"/>
      <c r="DY63" s="195"/>
      <c r="DZ63" s="195"/>
      <c r="EA63" s="195"/>
      <c r="EB63" s="195"/>
      <c r="EC63" s="195"/>
      <c r="ED63" s="195"/>
      <c r="EE63" s="195"/>
      <c r="EF63" s="195"/>
      <c r="EG63" s="195"/>
      <c r="EH63" s="195"/>
      <c r="EI63" s="195"/>
      <c r="EJ63" s="195"/>
      <c r="EK63" s="195"/>
      <c r="EL63" s="195"/>
      <c r="EM63" s="195"/>
      <c r="EN63" s="195"/>
      <c r="EO63" s="195"/>
      <c r="EP63" s="195"/>
      <c r="EQ63" s="195"/>
      <c r="ER63" s="195"/>
      <c r="ES63" s="195"/>
      <c r="ET63" s="195"/>
      <c r="EU63" s="195"/>
      <c r="EV63" s="195"/>
      <c r="EW63" s="195"/>
      <c r="EX63" s="195"/>
      <c r="EY63" s="195"/>
      <c r="EZ63" s="195"/>
      <c r="FA63" s="195"/>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row>
    <row r="64" spans="1:256" s="200" customFormat="1" ht="12.75" x14ac:dyDescent="0.2">
      <c r="A64" s="191" t="str">
        <f t="shared" si="0"/>
        <v/>
      </c>
      <c r="B64" s="146" t="str">
        <f>Stoff!B62</f>
        <v>Alifater &gt;C10-C12</v>
      </c>
      <c r="C64" s="192">
        <f t="shared" si="1"/>
        <v>0</v>
      </c>
      <c r="D64" s="193">
        <f t="shared" si="2"/>
        <v>0</v>
      </c>
      <c r="E64" s="193">
        <f t="shared" si="4"/>
        <v>0</v>
      </c>
      <c r="F64" s="194" t="e">
        <f t="shared" si="3"/>
        <v>#NUM!</v>
      </c>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5"/>
      <c r="DN64" s="195"/>
      <c r="DO64" s="195"/>
      <c r="DP64" s="195"/>
      <c r="DQ64" s="195"/>
      <c r="DR64" s="195"/>
      <c r="DS64" s="195"/>
      <c r="DT64" s="195"/>
      <c r="DU64" s="195"/>
      <c r="DV64" s="195"/>
      <c r="DW64" s="195"/>
      <c r="DX64" s="195"/>
      <c r="DY64" s="195"/>
      <c r="DZ64" s="195"/>
      <c r="EA64" s="195"/>
      <c r="EB64" s="195"/>
      <c r="EC64" s="195"/>
      <c r="ED64" s="195"/>
      <c r="EE64" s="195"/>
      <c r="EF64" s="195"/>
      <c r="EG64" s="195"/>
      <c r="EH64" s="195"/>
      <c r="EI64" s="195"/>
      <c r="EJ64" s="195"/>
      <c r="EK64" s="195"/>
      <c r="EL64" s="195"/>
      <c r="EM64" s="195"/>
      <c r="EN64" s="195"/>
      <c r="EO64" s="195"/>
      <c r="EP64" s="195"/>
      <c r="EQ64" s="195"/>
      <c r="ER64" s="195"/>
      <c r="ES64" s="195"/>
      <c r="ET64" s="195"/>
      <c r="EU64" s="195"/>
      <c r="EV64" s="195"/>
      <c r="EW64" s="195"/>
      <c r="EX64" s="195"/>
      <c r="EY64" s="195"/>
      <c r="EZ64" s="195"/>
      <c r="FA64" s="195"/>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c r="IC64" s="199"/>
      <c r="ID64" s="199"/>
      <c r="IE64" s="199"/>
      <c r="IF64" s="199"/>
      <c r="IG64" s="199"/>
      <c r="IH64" s="199"/>
      <c r="II64" s="199"/>
      <c r="IJ64" s="199"/>
      <c r="IK64" s="199"/>
      <c r="IL64" s="199"/>
      <c r="IM64" s="199"/>
      <c r="IN64" s="199"/>
      <c r="IO64" s="199"/>
      <c r="IP64" s="199"/>
      <c r="IQ64" s="199"/>
      <c r="IR64" s="199"/>
      <c r="IS64" s="199"/>
      <c r="IT64" s="199"/>
      <c r="IU64" s="199"/>
      <c r="IV64" s="199"/>
    </row>
    <row r="65" spans="1:256" s="200" customFormat="1" ht="12.75" x14ac:dyDescent="0.2">
      <c r="A65" s="191" t="str">
        <f t="shared" si="0"/>
        <v/>
      </c>
      <c r="B65" s="146" t="str">
        <f>Stoff!B63</f>
        <v>Alifater &gt;C12-C35</v>
      </c>
      <c r="C65" s="192">
        <f t="shared" si="1"/>
        <v>0</v>
      </c>
      <c r="D65" s="193">
        <f t="shared" si="2"/>
        <v>0</v>
      </c>
      <c r="E65" s="193">
        <f t="shared" si="4"/>
        <v>0</v>
      </c>
      <c r="F65" s="194" t="e">
        <f t="shared" si="3"/>
        <v>#NUM!</v>
      </c>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195"/>
      <c r="DY65" s="195"/>
      <c r="DZ65" s="195"/>
      <c r="EA65" s="195"/>
      <c r="EB65" s="195"/>
      <c r="EC65" s="195"/>
      <c r="ED65" s="195"/>
      <c r="EE65" s="195"/>
      <c r="EF65" s="195"/>
      <c r="EG65" s="195"/>
      <c r="EH65" s="195"/>
      <c r="EI65" s="195"/>
      <c r="EJ65" s="195"/>
      <c r="EK65" s="195"/>
      <c r="EL65" s="195"/>
      <c r="EM65" s="195"/>
      <c r="EN65" s="195"/>
      <c r="EO65" s="195"/>
      <c r="EP65" s="195"/>
      <c r="EQ65" s="195"/>
      <c r="ER65" s="195"/>
      <c r="ES65" s="195"/>
      <c r="ET65" s="195"/>
      <c r="EU65" s="195"/>
      <c r="EV65" s="195"/>
      <c r="EW65" s="195"/>
      <c r="EX65" s="195"/>
      <c r="EY65" s="195"/>
      <c r="EZ65" s="195"/>
      <c r="FA65" s="195"/>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c r="IC65" s="199"/>
      <c r="ID65" s="199"/>
      <c r="IE65" s="199"/>
      <c r="IF65" s="199"/>
      <c r="IG65" s="199"/>
      <c r="IH65" s="199"/>
      <c r="II65" s="199"/>
      <c r="IJ65" s="199"/>
      <c r="IK65" s="199"/>
      <c r="IL65" s="199"/>
      <c r="IM65" s="199"/>
      <c r="IN65" s="199"/>
      <c r="IO65" s="199"/>
      <c r="IP65" s="199"/>
      <c r="IQ65" s="199"/>
      <c r="IR65" s="199"/>
      <c r="IS65" s="199"/>
      <c r="IT65" s="199"/>
      <c r="IU65" s="199"/>
      <c r="IV65" s="199"/>
    </row>
    <row r="66" spans="1:256" s="200" customFormat="1" ht="12.75" x14ac:dyDescent="0.2">
      <c r="A66" s="191" t="str">
        <f t="shared" si="0"/>
        <v/>
      </c>
      <c r="B66" s="146" t="str">
        <f>Stoff!B64</f>
        <v>MTBE</v>
      </c>
      <c r="C66" s="192">
        <f t="shared" si="1"/>
        <v>0</v>
      </c>
      <c r="D66" s="193">
        <f t="shared" si="2"/>
        <v>0</v>
      </c>
      <c r="E66" s="193">
        <f t="shared" si="4"/>
        <v>0</v>
      </c>
      <c r="F66" s="194" t="e">
        <f t="shared" si="3"/>
        <v>#NUM!</v>
      </c>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5"/>
      <c r="DN66" s="195"/>
      <c r="DO66" s="195"/>
      <c r="DP66" s="195"/>
      <c r="DQ66" s="195"/>
      <c r="DR66" s="195"/>
      <c r="DS66" s="195"/>
      <c r="DT66" s="195"/>
      <c r="DU66" s="195"/>
      <c r="DV66" s="195"/>
      <c r="DW66" s="195"/>
      <c r="DX66" s="195"/>
      <c r="DY66" s="195"/>
      <c r="DZ66" s="195"/>
      <c r="EA66" s="195"/>
      <c r="EB66" s="195"/>
      <c r="EC66" s="195"/>
      <c r="ED66" s="195"/>
      <c r="EE66" s="195"/>
      <c r="EF66" s="195"/>
      <c r="EG66" s="195"/>
      <c r="EH66" s="195"/>
      <c r="EI66" s="195"/>
      <c r="EJ66" s="195"/>
      <c r="EK66" s="195"/>
      <c r="EL66" s="195"/>
      <c r="EM66" s="195"/>
      <c r="EN66" s="195"/>
      <c r="EO66" s="195"/>
      <c r="EP66" s="195"/>
      <c r="EQ66" s="195"/>
      <c r="ER66" s="195"/>
      <c r="ES66" s="195"/>
      <c r="ET66" s="195"/>
      <c r="EU66" s="195"/>
      <c r="EV66" s="195"/>
      <c r="EW66" s="195"/>
      <c r="EX66" s="195"/>
      <c r="EY66" s="195"/>
      <c r="EZ66" s="195"/>
      <c r="FA66" s="195"/>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c r="IC66" s="199"/>
      <c r="ID66" s="199"/>
      <c r="IE66" s="199"/>
      <c r="IF66" s="199"/>
      <c r="IG66" s="199"/>
      <c r="IH66" s="199"/>
      <c r="II66" s="199"/>
      <c r="IJ66" s="199"/>
      <c r="IK66" s="199"/>
      <c r="IL66" s="199"/>
      <c r="IM66" s="199"/>
      <c r="IN66" s="199"/>
      <c r="IO66" s="199"/>
      <c r="IP66" s="199"/>
      <c r="IQ66" s="199"/>
      <c r="IR66" s="199"/>
      <c r="IS66" s="199"/>
      <c r="IT66" s="199"/>
      <c r="IU66" s="199"/>
      <c r="IV66" s="199"/>
    </row>
    <row r="67" spans="1:256" s="200" customFormat="1" ht="12.75" x14ac:dyDescent="0.2">
      <c r="A67" s="191" t="str">
        <f t="shared" si="0"/>
        <v/>
      </c>
      <c r="B67" s="146" t="str">
        <f>Stoff!B65</f>
        <v>Tetraetylbly</v>
      </c>
      <c r="C67" s="192">
        <f t="shared" si="1"/>
        <v>0</v>
      </c>
      <c r="D67" s="193">
        <f t="shared" si="2"/>
        <v>0</v>
      </c>
      <c r="E67" s="193">
        <f t="shared" si="4"/>
        <v>0</v>
      </c>
      <c r="F67" s="194" t="e">
        <f t="shared" si="3"/>
        <v>#NUM!</v>
      </c>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c r="EB67" s="195"/>
      <c r="EC67" s="195"/>
      <c r="ED67" s="195"/>
      <c r="EE67" s="195"/>
      <c r="EF67" s="195"/>
      <c r="EG67" s="195"/>
      <c r="EH67" s="195"/>
      <c r="EI67" s="195"/>
      <c r="EJ67" s="195"/>
      <c r="EK67" s="195"/>
      <c r="EL67" s="195"/>
      <c r="EM67" s="195"/>
      <c r="EN67" s="195"/>
      <c r="EO67" s="195"/>
      <c r="EP67" s="195"/>
      <c r="EQ67" s="195"/>
      <c r="ER67" s="195"/>
      <c r="ES67" s="195"/>
      <c r="ET67" s="195"/>
      <c r="EU67" s="195"/>
      <c r="EV67" s="195"/>
      <c r="EW67" s="195"/>
      <c r="EX67" s="195"/>
      <c r="EY67" s="195"/>
      <c r="EZ67" s="195"/>
      <c r="FA67" s="195"/>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c r="IC67" s="199"/>
      <c r="ID67" s="199"/>
      <c r="IE67" s="199"/>
      <c r="IF67" s="199"/>
      <c r="IG67" s="199"/>
      <c r="IH67" s="199"/>
      <c r="II67" s="199"/>
      <c r="IJ67" s="199"/>
      <c r="IK67" s="199"/>
      <c r="IL67" s="199"/>
      <c r="IM67" s="199"/>
      <c r="IN67" s="199"/>
      <c r="IO67" s="199"/>
      <c r="IP67" s="199"/>
      <c r="IQ67" s="199"/>
      <c r="IR67" s="199"/>
      <c r="IS67" s="199"/>
      <c r="IT67" s="199"/>
      <c r="IU67" s="199"/>
      <c r="IV67" s="199"/>
    </row>
    <row r="68" spans="1:256" s="200" customFormat="1" ht="12.75" x14ac:dyDescent="0.2">
      <c r="A68" s="191" t="str">
        <f t="shared" ref="A68:A86" si="5">IF(C68&gt;0,"x","")</f>
        <v/>
      </c>
      <c r="B68" s="146" t="str">
        <f>Stoff!B66</f>
        <v>PBDE-99</v>
      </c>
      <c r="C68" s="192">
        <f t="shared" ref="C68:C86" si="6">COUNT(G68:IV68)</f>
        <v>0</v>
      </c>
      <c r="D68" s="193">
        <f t="shared" ref="D68:D86" si="7">MAXA(G68:IV68)</f>
        <v>0</v>
      </c>
      <c r="E68" s="193">
        <f t="shared" si="4"/>
        <v>0</v>
      </c>
      <c r="F68" s="194" t="e">
        <f t="shared" ref="F68:F86" si="8">D68/MEDIAN(G68:IV68)</f>
        <v>#NUM!</v>
      </c>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c r="EO68" s="195"/>
      <c r="EP68" s="195"/>
      <c r="EQ68" s="195"/>
      <c r="ER68" s="195"/>
      <c r="ES68" s="195"/>
      <c r="ET68" s="195"/>
      <c r="EU68" s="195"/>
      <c r="EV68" s="195"/>
      <c r="EW68" s="195"/>
      <c r="EX68" s="195"/>
      <c r="EY68" s="195"/>
      <c r="EZ68" s="195"/>
      <c r="FA68" s="195"/>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row>
    <row r="69" spans="1:256" s="200" customFormat="1" ht="12.75" x14ac:dyDescent="0.2">
      <c r="A69" s="191" t="str">
        <f t="shared" si="5"/>
        <v/>
      </c>
      <c r="B69" s="146" t="str">
        <f>Stoff!B67</f>
        <v>PBDE-154</v>
      </c>
      <c r="C69" s="192">
        <f t="shared" si="6"/>
        <v>0</v>
      </c>
      <c r="D69" s="193">
        <f t="shared" si="7"/>
        <v>0</v>
      </c>
      <c r="E69" s="193">
        <f t="shared" ref="E69:E86" si="9">IF(D69&gt;0,AVERAGE(G69:IV69),0)</f>
        <v>0</v>
      </c>
      <c r="F69" s="194" t="e">
        <f t="shared" si="8"/>
        <v>#NUM!</v>
      </c>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c r="EO69" s="195"/>
      <c r="EP69" s="195"/>
      <c r="EQ69" s="195"/>
      <c r="ER69" s="195"/>
      <c r="ES69" s="195"/>
      <c r="ET69" s="195"/>
      <c r="EU69" s="195"/>
      <c r="EV69" s="195"/>
      <c r="EW69" s="195"/>
      <c r="EX69" s="195"/>
      <c r="EY69" s="195"/>
      <c r="EZ69" s="195"/>
      <c r="FA69" s="195"/>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c r="IC69" s="199"/>
      <c r="ID69" s="199"/>
      <c r="IE69" s="199"/>
      <c r="IF69" s="199"/>
      <c r="IG69" s="199"/>
      <c r="IH69" s="199"/>
      <c r="II69" s="199"/>
      <c r="IJ69" s="199"/>
      <c r="IK69" s="199"/>
      <c r="IL69" s="199"/>
      <c r="IM69" s="199"/>
      <c r="IN69" s="199"/>
      <c r="IO69" s="199"/>
      <c r="IP69" s="199"/>
      <c r="IQ69" s="199"/>
      <c r="IR69" s="199"/>
      <c r="IS69" s="199"/>
      <c r="IT69" s="199"/>
      <c r="IU69" s="199"/>
      <c r="IV69" s="199"/>
    </row>
    <row r="70" spans="1:256" s="200" customFormat="1" ht="12.75" x14ac:dyDescent="0.2">
      <c r="A70" s="191" t="str">
        <f t="shared" si="5"/>
        <v/>
      </c>
      <c r="B70" s="146" t="str">
        <f>Stoff!B68</f>
        <v>PBDE-209</v>
      </c>
      <c r="C70" s="192">
        <f t="shared" si="6"/>
        <v>0</v>
      </c>
      <c r="D70" s="193">
        <f t="shared" si="7"/>
        <v>0</v>
      </c>
      <c r="E70" s="193">
        <f t="shared" si="9"/>
        <v>0</v>
      </c>
      <c r="F70" s="194" t="e">
        <f t="shared" si="8"/>
        <v>#NUM!</v>
      </c>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5"/>
      <c r="DK70" s="195"/>
      <c r="DL70" s="195"/>
      <c r="DM70" s="195"/>
      <c r="DN70" s="195"/>
      <c r="DO70" s="195"/>
      <c r="DP70" s="195"/>
      <c r="DQ70" s="195"/>
      <c r="DR70" s="195"/>
      <c r="DS70" s="195"/>
      <c r="DT70" s="195"/>
      <c r="DU70" s="195"/>
      <c r="DV70" s="195"/>
      <c r="DW70" s="195"/>
      <c r="DX70" s="195"/>
      <c r="DY70" s="195"/>
      <c r="DZ70" s="195"/>
      <c r="EA70" s="195"/>
      <c r="EB70" s="195"/>
      <c r="EC70" s="195"/>
      <c r="ED70" s="195"/>
      <c r="EE70" s="195"/>
      <c r="EF70" s="195"/>
      <c r="EG70" s="195"/>
      <c r="EH70" s="195"/>
      <c r="EI70" s="195"/>
      <c r="EJ70" s="195"/>
      <c r="EK70" s="195"/>
      <c r="EL70" s="195"/>
      <c r="EM70" s="195"/>
      <c r="EN70" s="195"/>
      <c r="EO70" s="195"/>
      <c r="EP70" s="195"/>
      <c r="EQ70" s="195"/>
      <c r="ER70" s="195"/>
      <c r="ES70" s="195"/>
      <c r="ET70" s="195"/>
      <c r="EU70" s="195"/>
      <c r="EV70" s="195"/>
      <c r="EW70" s="195"/>
      <c r="EX70" s="195"/>
      <c r="EY70" s="195"/>
      <c r="EZ70" s="195"/>
      <c r="FA70" s="195"/>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row>
    <row r="71" spans="1:256" s="200" customFormat="1" ht="12.75" x14ac:dyDescent="0.2">
      <c r="A71" s="191" t="str">
        <f t="shared" si="5"/>
        <v/>
      </c>
      <c r="B71" s="146" t="str">
        <f>Stoff!B69</f>
        <v>HBCDD</v>
      </c>
      <c r="C71" s="192">
        <f t="shared" si="6"/>
        <v>0</v>
      </c>
      <c r="D71" s="193">
        <f t="shared" si="7"/>
        <v>0</v>
      </c>
      <c r="E71" s="193">
        <f t="shared" si="9"/>
        <v>0</v>
      </c>
      <c r="F71" s="194" t="e">
        <f t="shared" si="8"/>
        <v>#NUM!</v>
      </c>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5"/>
      <c r="DK71" s="195"/>
      <c r="DL71" s="195"/>
      <c r="DM71" s="195"/>
      <c r="DN71" s="195"/>
      <c r="DO71" s="195"/>
      <c r="DP71" s="195"/>
      <c r="DQ71" s="195"/>
      <c r="DR71" s="195"/>
      <c r="DS71" s="195"/>
      <c r="DT71" s="195"/>
      <c r="DU71" s="195"/>
      <c r="DV71" s="195"/>
      <c r="DW71" s="195"/>
      <c r="DX71" s="195"/>
      <c r="DY71" s="195"/>
      <c r="DZ71" s="195"/>
      <c r="EA71" s="195"/>
      <c r="EB71" s="195"/>
      <c r="EC71" s="195"/>
      <c r="ED71" s="195"/>
      <c r="EE71" s="195"/>
      <c r="EF71" s="195"/>
      <c r="EG71" s="195"/>
      <c r="EH71" s="195"/>
      <c r="EI71" s="195"/>
      <c r="EJ71" s="195"/>
      <c r="EK71" s="195"/>
      <c r="EL71" s="195"/>
      <c r="EM71" s="195"/>
      <c r="EN71" s="195"/>
      <c r="EO71" s="195"/>
      <c r="EP71" s="195"/>
      <c r="EQ71" s="195"/>
      <c r="ER71" s="195"/>
      <c r="ES71" s="195"/>
      <c r="ET71" s="195"/>
      <c r="EU71" s="195"/>
      <c r="EV71" s="195"/>
      <c r="EW71" s="195"/>
      <c r="EX71" s="195"/>
      <c r="EY71" s="195"/>
      <c r="EZ71" s="195"/>
      <c r="FA71" s="195"/>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row>
    <row r="72" spans="1:256" s="200" customFormat="1" ht="12.75" x14ac:dyDescent="0.2">
      <c r="A72" s="191" t="str">
        <f t="shared" si="5"/>
        <v/>
      </c>
      <c r="B72" s="146" t="str">
        <f>Stoff!B70</f>
        <v>Tetrabrombisfenol A</v>
      </c>
      <c r="C72" s="192">
        <f t="shared" si="6"/>
        <v>0</v>
      </c>
      <c r="D72" s="193">
        <f t="shared" si="7"/>
        <v>0</v>
      </c>
      <c r="E72" s="193">
        <f t="shared" si="9"/>
        <v>0</v>
      </c>
      <c r="F72" s="194" t="e">
        <f t="shared" si="8"/>
        <v>#NUM!</v>
      </c>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c r="EB72" s="195"/>
      <c r="EC72" s="195"/>
      <c r="ED72" s="195"/>
      <c r="EE72" s="195"/>
      <c r="EF72" s="195"/>
      <c r="EG72" s="195"/>
      <c r="EH72" s="195"/>
      <c r="EI72" s="195"/>
      <c r="EJ72" s="195"/>
      <c r="EK72" s="195"/>
      <c r="EL72" s="195"/>
      <c r="EM72" s="195"/>
      <c r="EN72" s="195"/>
      <c r="EO72" s="195"/>
      <c r="EP72" s="195"/>
      <c r="EQ72" s="195"/>
      <c r="ER72" s="195"/>
      <c r="ES72" s="195"/>
      <c r="ET72" s="195"/>
      <c r="EU72" s="195"/>
      <c r="EV72" s="195"/>
      <c r="EW72" s="195"/>
      <c r="EX72" s="195"/>
      <c r="EY72" s="195"/>
      <c r="EZ72" s="195"/>
      <c r="FA72" s="195"/>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row>
    <row r="73" spans="1:256" s="200" customFormat="1" ht="12.75" x14ac:dyDescent="0.2">
      <c r="A73" s="191" t="str">
        <f t="shared" si="5"/>
        <v/>
      </c>
      <c r="B73" s="146" t="str">
        <f>Stoff!B71</f>
        <v>Bisfenol A</v>
      </c>
      <c r="C73" s="192">
        <f t="shared" si="6"/>
        <v>0</v>
      </c>
      <c r="D73" s="193">
        <f t="shared" si="7"/>
        <v>0</v>
      </c>
      <c r="E73" s="193">
        <f t="shared" si="9"/>
        <v>0</v>
      </c>
      <c r="F73" s="194" t="e">
        <f t="shared" si="8"/>
        <v>#NUM!</v>
      </c>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c r="CT73" s="195"/>
      <c r="CU73" s="195"/>
      <c r="CV73" s="195"/>
      <c r="CW73" s="195"/>
      <c r="CX73" s="195"/>
      <c r="CY73" s="195"/>
      <c r="CZ73" s="195"/>
      <c r="DA73" s="195"/>
      <c r="DB73" s="195"/>
      <c r="DC73" s="195"/>
      <c r="DD73" s="195"/>
      <c r="DE73" s="195"/>
      <c r="DF73" s="195"/>
      <c r="DG73" s="195"/>
      <c r="DH73" s="195"/>
      <c r="DI73" s="195"/>
      <c r="DJ73" s="195"/>
      <c r="DK73" s="195"/>
      <c r="DL73" s="195"/>
      <c r="DM73" s="195"/>
      <c r="DN73" s="195"/>
      <c r="DO73" s="195"/>
      <c r="DP73" s="195"/>
      <c r="DQ73" s="195"/>
      <c r="DR73" s="195"/>
      <c r="DS73" s="195"/>
      <c r="DT73" s="195"/>
      <c r="DU73" s="195"/>
      <c r="DV73" s="195"/>
      <c r="DW73" s="195"/>
      <c r="DX73" s="195"/>
      <c r="DY73" s="195"/>
      <c r="DZ73" s="195"/>
      <c r="EA73" s="195"/>
      <c r="EB73" s="195"/>
      <c r="EC73" s="195"/>
      <c r="ED73" s="195"/>
      <c r="EE73" s="195"/>
      <c r="EF73" s="195"/>
      <c r="EG73" s="195"/>
      <c r="EH73" s="195"/>
      <c r="EI73" s="195"/>
      <c r="EJ73" s="195"/>
      <c r="EK73" s="195"/>
      <c r="EL73" s="195"/>
      <c r="EM73" s="195"/>
      <c r="EN73" s="195"/>
      <c r="EO73" s="195"/>
      <c r="EP73" s="195"/>
      <c r="EQ73" s="195"/>
      <c r="ER73" s="195"/>
      <c r="ES73" s="195"/>
      <c r="ET73" s="195"/>
      <c r="EU73" s="195"/>
      <c r="EV73" s="195"/>
      <c r="EW73" s="195"/>
      <c r="EX73" s="195"/>
      <c r="EY73" s="195"/>
      <c r="EZ73" s="195"/>
      <c r="FA73" s="195"/>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row>
    <row r="74" spans="1:256" s="200" customFormat="1" ht="12.75" x14ac:dyDescent="0.2">
      <c r="A74" s="191" t="str">
        <f t="shared" si="5"/>
        <v/>
      </c>
      <c r="B74" s="146" t="str">
        <f>Stoff!B72</f>
        <v>PFOS</v>
      </c>
      <c r="C74" s="192">
        <f t="shared" si="6"/>
        <v>0</v>
      </c>
      <c r="D74" s="193">
        <f t="shared" si="7"/>
        <v>0</v>
      </c>
      <c r="E74" s="193">
        <f t="shared" si="9"/>
        <v>0</v>
      </c>
      <c r="F74" s="194" t="e">
        <f t="shared" si="8"/>
        <v>#NUM!</v>
      </c>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c r="DQ74" s="195"/>
      <c r="DR74" s="195"/>
      <c r="DS74" s="195"/>
      <c r="DT74" s="195"/>
      <c r="DU74" s="195"/>
      <c r="DV74" s="195"/>
      <c r="DW74" s="195"/>
      <c r="DX74" s="195"/>
      <c r="DY74" s="195"/>
      <c r="DZ74" s="195"/>
      <c r="EA74" s="195"/>
      <c r="EB74" s="195"/>
      <c r="EC74" s="195"/>
      <c r="ED74" s="195"/>
      <c r="EE74" s="195"/>
      <c r="EF74" s="195"/>
      <c r="EG74" s="195"/>
      <c r="EH74" s="195"/>
      <c r="EI74" s="195"/>
      <c r="EJ74" s="195"/>
      <c r="EK74" s="195"/>
      <c r="EL74" s="195"/>
      <c r="EM74" s="195"/>
      <c r="EN74" s="195"/>
      <c r="EO74" s="195"/>
      <c r="EP74" s="195"/>
      <c r="EQ74" s="195"/>
      <c r="ER74" s="195"/>
      <c r="ES74" s="195"/>
      <c r="ET74" s="195"/>
      <c r="EU74" s="195"/>
      <c r="EV74" s="195"/>
      <c r="EW74" s="195"/>
      <c r="EX74" s="195"/>
      <c r="EY74" s="195"/>
      <c r="EZ74" s="195"/>
      <c r="FA74" s="195"/>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row>
    <row r="75" spans="1:256" s="200" customFormat="1" ht="12.75" x14ac:dyDescent="0.2">
      <c r="A75" s="191" t="str">
        <f t="shared" si="5"/>
        <v/>
      </c>
      <c r="B75" s="146" t="str">
        <f>Stoff!B73</f>
        <v>Nonylfenol</v>
      </c>
      <c r="C75" s="192">
        <f t="shared" si="6"/>
        <v>0</v>
      </c>
      <c r="D75" s="193">
        <f t="shared" si="7"/>
        <v>0</v>
      </c>
      <c r="E75" s="193">
        <f t="shared" si="9"/>
        <v>0</v>
      </c>
      <c r="F75" s="194" t="e">
        <f t="shared" si="8"/>
        <v>#NUM!</v>
      </c>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5"/>
      <c r="DR75" s="195"/>
      <c r="DS75" s="195"/>
      <c r="DT75" s="195"/>
      <c r="DU75" s="195"/>
      <c r="DV75" s="195"/>
      <c r="DW75" s="195"/>
      <c r="DX75" s="195"/>
      <c r="DY75" s="195"/>
      <c r="DZ75" s="195"/>
      <c r="EA75" s="195"/>
      <c r="EB75" s="195"/>
      <c r="EC75" s="195"/>
      <c r="ED75" s="195"/>
      <c r="EE75" s="195"/>
      <c r="EF75" s="195"/>
      <c r="EG75" s="195"/>
      <c r="EH75" s="195"/>
      <c r="EI75" s="195"/>
      <c r="EJ75" s="195"/>
      <c r="EK75" s="195"/>
      <c r="EL75" s="195"/>
      <c r="EM75" s="195"/>
      <c r="EN75" s="195"/>
      <c r="EO75" s="195"/>
      <c r="EP75" s="195"/>
      <c r="EQ75" s="195"/>
      <c r="ER75" s="195"/>
      <c r="ES75" s="195"/>
      <c r="ET75" s="195"/>
      <c r="EU75" s="195"/>
      <c r="EV75" s="195"/>
      <c r="EW75" s="195"/>
      <c r="EX75" s="195"/>
      <c r="EY75" s="195"/>
      <c r="EZ75" s="195"/>
      <c r="FA75" s="195"/>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c r="IC75" s="199"/>
      <c r="ID75" s="199"/>
      <c r="IE75" s="199"/>
      <c r="IF75" s="199"/>
      <c r="IG75" s="199"/>
      <c r="IH75" s="199"/>
      <c r="II75" s="199"/>
      <c r="IJ75" s="199"/>
      <c r="IK75" s="199"/>
      <c r="IL75" s="199"/>
      <c r="IM75" s="199"/>
      <c r="IN75" s="199"/>
      <c r="IO75" s="199"/>
      <c r="IP75" s="199"/>
      <c r="IQ75" s="199"/>
      <c r="IR75" s="199"/>
      <c r="IS75" s="199"/>
      <c r="IT75" s="199"/>
      <c r="IU75" s="199"/>
      <c r="IV75" s="199"/>
    </row>
    <row r="76" spans="1:256" s="200" customFormat="1" ht="12.75" x14ac:dyDescent="0.2">
      <c r="A76" s="191" t="str">
        <f t="shared" si="5"/>
        <v/>
      </c>
      <c r="B76" s="146" t="str">
        <f>Stoff!B74</f>
        <v>Nonylfenoletoksilat</v>
      </c>
      <c r="C76" s="192">
        <f t="shared" si="6"/>
        <v>0</v>
      </c>
      <c r="D76" s="193">
        <f t="shared" si="7"/>
        <v>0</v>
      </c>
      <c r="E76" s="193">
        <f t="shared" si="9"/>
        <v>0</v>
      </c>
      <c r="F76" s="194" t="e">
        <f t="shared" si="8"/>
        <v>#NUM!</v>
      </c>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c r="CX76" s="195"/>
      <c r="CY76" s="195"/>
      <c r="CZ76" s="195"/>
      <c r="DA76" s="195"/>
      <c r="DB76" s="195"/>
      <c r="DC76" s="195"/>
      <c r="DD76" s="195"/>
      <c r="DE76" s="195"/>
      <c r="DF76" s="195"/>
      <c r="DG76" s="195"/>
      <c r="DH76" s="195"/>
      <c r="DI76" s="195"/>
      <c r="DJ76" s="195"/>
      <c r="DK76" s="195"/>
      <c r="DL76" s="195"/>
      <c r="DM76" s="195"/>
      <c r="DN76" s="195"/>
      <c r="DO76" s="195"/>
      <c r="DP76" s="195"/>
      <c r="DQ76" s="195"/>
      <c r="DR76" s="195"/>
      <c r="DS76" s="195"/>
      <c r="DT76" s="195"/>
      <c r="DU76" s="195"/>
      <c r="DV76" s="195"/>
      <c r="DW76" s="195"/>
      <c r="DX76" s="195"/>
      <c r="DY76" s="195"/>
      <c r="DZ76" s="195"/>
      <c r="EA76" s="195"/>
      <c r="EB76" s="195"/>
      <c r="EC76" s="195"/>
      <c r="ED76" s="195"/>
      <c r="EE76" s="195"/>
      <c r="EF76" s="195"/>
      <c r="EG76" s="195"/>
      <c r="EH76" s="195"/>
      <c r="EI76" s="195"/>
      <c r="EJ76" s="195"/>
      <c r="EK76" s="195"/>
      <c r="EL76" s="195"/>
      <c r="EM76" s="195"/>
      <c r="EN76" s="195"/>
      <c r="EO76" s="195"/>
      <c r="EP76" s="195"/>
      <c r="EQ76" s="195"/>
      <c r="ER76" s="195"/>
      <c r="ES76" s="195"/>
      <c r="ET76" s="195"/>
      <c r="EU76" s="195"/>
      <c r="EV76" s="195"/>
      <c r="EW76" s="195"/>
      <c r="EX76" s="195"/>
      <c r="EY76" s="195"/>
      <c r="EZ76" s="195"/>
      <c r="FA76" s="195"/>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c r="IC76" s="199"/>
      <c r="ID76" s="199"/>
      <c r="IE76" s="199"/>
      <c r="IF76" s="199"/>
      <c r="IG76" s="199"/>
      <c r="IH76" s="199"/>
      <c r="II76" s="199"/>
      <c r="IJ76" s="199"/>
      <c r="IK76" s="199"/>
      <c r="IL76" s="199"/>
      <c r="IM76" s="199"/>
      <c r="IN76" s="199"/>
      <c r="IO76" s="199"/>
      <c r="IP76" s="199"/>
      <c r="IQ76" s="199"/>
      <c r="IR76" s="199"/>
      <c r="IS76" s="199"/>
      <c r="IT76" s="199"/>
      <c r="IU76" s="199"/>
      <c r="IV76" s="199"/>
    </row>
    <row r="77" spans="1:256" s="200" customFormat="1" ht="12.75" x14ac:dyDescent="0.2">
      <c r="A77" s="191" t="str">
        <f t="shared" si="5"/>
        <v/>
      </c>
      <c r="B77" s="146" t="str">
        <f>Stoff!B75</f>
        <v>Oktylfenol</v>
      </c>
      <c r="C77" s="192">
        <f t="shared" si="6"/>
        <v>0</v>
      </c>
      <c r="D77" s="193">
        <f t="shared" si="7"/>
        <v>0</v>
      </c>
      <c r="E77" s="193">
        <f t="shared" si="9"/>
        <v>0</v>
      </c>
      <c r="F77" s="194" t="e">
        <f t="shared" si="8"/>
        <v>#NUM!</v>
      </c>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c r="CT77" s="195"/>
      <c r="CU77" s="195"/>
      <c r="CV77" s="195"/>
      <c r="CW77" s="195"/>
      <c r="CX77" s="195"/>
      <c r="CY77" s="195"/>
      <c r="CZ77" s="195"/>
      <c r="DA77" s="195"/>
      <c r="DB77" s="195"/>
      <c r="DC77" s="195"/>
      <c r="DD77" s="195"/>
      <c r="DE77" s="195"/>
      <c r="DF77" s="195"/>
      <c r="DG77" s="195"/>
      <c r="DH77" s="195"/>
      <c r="DI77" s="195"/>
      <c r="DJ77" s="195"/>
      <c r="DK77" s="195"/>
      <c r="DL77" s="195"/>
      <c r="DM77" s="195"/>
      <c r="DN77" s="195"/>
      <c r="DO77" s="195"/>
      <c r="DP77" s="195"/>
      <c r="DQ77" s="195"/>
      <c r="DR77" s="195"/>
      <c r="DS77" s="195"/>
      <c r="DT77" s="195"/>
      <c r="DU77" s="195"/>
      <c r="DV77" s="195"/>
      <c r="DW77" s="195"/>
      <c r="DX77" s="195"/>
      <c r="DY77" s="195"/>
      <c r="DZ77" s="195"/>
      <c r="EA77" s="195"/>
      <c r="EB77" s="195"/>
      <c r="EC77" s="195"/>
      <c r="ED77" s="195"/>
      <c r="EE77" s="195"/>
      <c r="EF77" s="195"/>
      <c r="EG77" s="195"/>
      <c r="EH77" s="195"/>
      <c r="EI77" s="195"/>
      <c r="EJ77" s="195"/>
      <c r="EK77" s="195"/>
      <c r="EL77" s="195"/>
      <c r="EM77" s="195"/>
      <c r="EN77" s="195"/>
      <c r="EO77" s="195"/>
      <c r="EP77" s="195"/>
      <c r="EQ77" s="195"/>
      <c r="ER77" s="195"/>
      <c r="ES77" s="195"/>
      <c r="ET77" s="195"/>
      <c r="EU77" s="195"/>
      <c r="EV77" s="195"/>
      <c r="EW77" s="195"/>
      <c r="EX77" s="195"/>
      <c r="EY77" s="195"/>
      <c r="EZ77" s="195"/>
      <c r="FA77" s="195"/>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c r="IC77" s="199"/>
      <c r="ID77" s="199"/>
      <c r="IE77" s="199"/>
      <c r="IF77" s="199"/>
      <c r="IG77" s="199"/>
      <c r="IH77" s="199"/>
      <c r="II77" s="199"/>
      <c r="IJ77" s="199"/>
      <c r="IK77" s="199"/>
      <c r="IL77" s="199"/>
      <c r="IM77" s="199"/>
      <c r="IN77" s="199"/>
      <c r="IO77" s="199"/>
      <c r="IP77" s="199"/>
      <c r="IQ77" s="199"/>
      <c r="IR77" s="199"/>
      <c r="IS77" s="199"/>
      <c r="IT77" s="199"/>
      <c r="IU77" s="199"/>
      <c r="IV77" s="199"/>
    </row>
    <row r="78" spans="1:256" s="200" customFormat="1" ht="12.75" x14ac:dyDescent="0.2">
      <c r="A78" s="191" t="str">
        <f t="shared" si="5"/>
        <v/>
      </c>
      <c r="B78" s="146" t="str">
        <f>Stoff!B76</f>
        <v>Oktylfenoletoksilat</v>
      </c>
      <c r="C78" s="192">
        <f t="shared" si="6"/>
        <v>0</v>
      </c>
      <c r="D78" s="193">
        <f t="shared" si="7"/>
        <v>0</v>
      </c>
      <c r="E78" s="193">
        <f t="shared" si="9"/>
        <v>0</v>
      </c>
      <c r="F78" s="194" t="e">
        <f t="shared" si="8"/>
        <v>#NUM!</v>
      </c>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5"/>
      <c r="DK78" s="195"/>
      <c r="DL78" s="195"/>
      <c r="DM78" s="195"/>
      <c r="DN78" s="195"/>
      <c r="DO78" s="195"/>
      <c r="DP78" s="195"/>
      <c r="DQ78" s="195"/>
      <c r="DR78" s="195"/>
      <c r="DS78" s="195"/>
      <c r="DT78" s="195"/>
      <c r="DU78" s="195"/>
      <c r="DV78" s="195"/>
      <c r="DW78" s="195"/>
      <c r="DX78" s="195"/>
      <c r="DY78" s="195"/>
      <c r="DZ78" s="195"/>
      <c r="EA78" s="195"/>
      <c r="EB78" s="195"/>
      <c r="EC78" s="195"/>
      <c r="ED78" s="195"/>
      <c r="EE78" s="195"/>
      <c r="EF78" s="195"/>
      <c r="EG78" s="195"/>
      <c r="EH78" s="195"/>
      <c r="EI78" s="195"/>
      <c r="EJ78" s="195"/>
      <c r="EK78" s="195"/>
      <c r="EL78" s="195"/>
      <c r="EM78" s="195"/>
      <c r="EN78" s="195"/>
      <c r="EO78" s="195"/>
      <c r="EP78" s="195"/>
      <c r="EQ78" s="195"/>
      <c r="ER78" s="195"/>
      <c r="ES78" s="195"/>
      <c r="ET78" s="195"/>
      <c r="EU78" s="195"/>
      <c r="EV78" s="195"/>
      <c r="EW78" s="195"/>
      <c r="EX78" s="195"/>
      <c r="EY78" s="195"/>
      <c r="EZ78" s="195"/>
      <c r="FA78" s="195"/>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c r="IC78" s="199"/>
      <c r="ID78" s="199"/>
      <c r="IE78" s="199"/>
      <c r="IF78" s="199"/>
      <c r="IG78" s="199"/>
      <c r="IH78" s="199"/>
      <c r="II78" s="199"/>
      <c r="IJ78" s="199"/>
      <c r="IK78" s="199"/>
      <c r="IL78" s="199"/>
      <c r="IM78" s="199"/>
      <c r="IN78" s="199"/>
      <c r="IO78" s="199"/>
      <c r="IP78" s="199"/>
      <c r="IQ78" s="199"/>
      <c r="IR78" s="199"/>
      <c r="IS78" s="199"/>
      <c r="IT78" s="199"/>
      <c r="IU78" s="199"/>
      <c r="IV78" s="199"/>
    </row>
    <row r="79" spans="1:256" s="200" customFormat="1" ht="12.75" x14ac:dyDescent="0.2">
      <c r="A79" s="191" t="str">
        <f t="shared" si="5"/>
        <v/>
      </c>
      <c r="B79" s="146" t="str">
        <f>Stoff!B77</f>
        <v>TBT-oksid</v>
      </c>
      <c r="C79" s="192">
        <f t="shared" si="6"/>
        <v>0</v>
      </c>
      <c r="D79" s="193">
        <f t="shared" si="7"/>
        <v>0</v>
      </c>
      <c r="E79" s="193">
        <f t="shared" si="9"/>
        <v>0</v>
      </c>
      <c r="F79" s="194" t="e">
        <f t="shared" si="8"/>
        <v>#NUM!</v>
      </c>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c r="DO79" s="195"/>
      <c r="DP79" s="195"/>
      <c r="DQ79" s="195"/>
      <c r="DR79" s="195"/>
      <c r="DS79" s="195"/>
      <c r="DT79" s="195"/>
      <c r="DU79" s="195"/>
      <c r="DV79" s="195"/>
      <c r="DW79" s="195"/>
      <c r="DX79" s="195"/>
      <c r="DY79" s="195"/>
      <c r="DZ79" s="195"/>
      <c r="EA79" s="195"/>
      <c r="EB79" s="195"/>
      <c r="EC79" s="195"/>
      <c r="ED79" s="195"/>
      <c r="EE79" s="195"/>
      <c r="EF79" s="195"/>
      <c r="EG79" s="195"/>
      <c r="EH79" s="195"/>
      <c r="EI79" s="195"/>
      <c r="EJ79" s="195"/>
      <c r="EK79" s="195"/>
      <c r="EL79" s="195"/>
      <c r="EM79" s="195"/>
      <c r="EN79" s="195"/>
      <c r="EO79" s="195"/>
      <c r="EP79" s="195"/>
      <c r="EQ79" s="195"/>
      <c r="ER79" s="195"/>
      <c r="ES79" s="195"/>
      <c r="ET79" s="195"/>
      <c r="EU79" s="195"/>
      <c r="EV79" s="195"/>
      <c r="EW79" s="195"/>
      <c r="EX79" s="195"/>
      <c r="EY79" s="195"/>
      <c r="EZ79" s="195"/>
      <c r="FA79" s="195"/>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c r="IC79" s="199"/>
      <c r="ID79" s="199"/>
      <c r="IE79" s="199"/>
      <c r="IF79" s="199"/>
      <c r="IG79" s="199"/>
      <c r="IH79" s="199"/>
      <c r="II79" s="199"/>
      <c r="IJ79" s="199"/>
      <c r="IK79" s="199"/>
      <c r="IL79" s="199"/>
      <c r="IM79" s="199"/>
      <c r="IN79" s="199"/>
      <c r="IO79" s="199"/>
      <c r="IP79" s="199"/>
      <c r="IQ79" s="199"/>
      <c r="IR79" s="199"/>
      <c r="IS79" s="199"/>
      <c r="IT79" s="199"/>
      <c r="IU79" s="199"/>
      <c r="IV79" s="199"/>
    </row>
    <row r="80" spans="1:256" s="200" customFormat="1" ht="12.75" x14ac:dyDescent="0.2">
      <c r="A80" s="191" t="str">
        <f t="shared" si="5"/>
        <v/>
      </c>
      <c r="B80" s="146" t="str">
        <f>Stoff!B78</f>
        <v>Trifenyltinnklorid</v>
      </c>
      <c r="C80" s="192">
        <f t="shared" si="6"/>
        <v>0</v>
      </c>
      <c r="D80" s="193">
        <f t="shared" si="7"/>
        <v>0</v>
      </c>
      <c r="E80" s="193">
        <f t="shared" si="9"/>
        <v>0</v>
      </c>
      <c r="F80" s="194" t="e">
        <f t="shared" si="8"/>
        <v>#NUM!</v>
      </c>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c r="CT80" s="195"/>
      <c r="CU80" s="195"/>
      <c r="CV80" s="195"/>
      <c r="CW80" s="195"/>
      <c r="CX80" s="195"/>
      <c r="CY80" s="195"/>
      <c r="CZ80" s="195"/>
      <c r="DA80" s="195"/>
      <c r="DB80" s="195"/>
      <c r="DC80" s="195"/>
      <c r="DD80" s="195"/>
      <c r="DE80" s="195"/>
      <c r="DF80" s="195"/>
      <c r="DG80" s="195"/>
      <c r="DH80" s="195"/>
      <c r="DI80" s="195"/>
      <c r="DJ80" s="195"/>
      <c r="DK80" s="195"/>
      <c r="DL80" s="195"/>
      <c r="DM80" s="195"/>
      <c r="DN80" s="195"/>
      <c r="DO80" s="195"/>
      <c r="DP80" s="195"/>
      <c r="DQ80" s="195"/>
      <c r="DR80" s="195"/>
      <c r="DS80" s="195"/>
      <c r="DT80" s="195"/>
      <c r="DU80" s="195"/>
      <c r="DV80" s="195"/>
      <c r="DW80" s="195"/>
      <c r="DX80" s="195"/>
      <c r="DY80" s="195"/>
      <c r="DZ80" s="195"/>
      <c r="EA80" s="195"/>
      <c r="EB80" s="195"/>
      <c r="EC80" s="195"/>
      <c r="ED80" s="195"/>
      <c r="EE80" s="195"/>
      <c r="EF80" s="195"/>
      <c r="EG80" s="195"/>
      <c r="EH80" s="195"/>
      <c r="EI80" s="195"/>
      <c r="EJ80" s="195"/>
      <c r="EK80" s="195"/>
      <c r="EL80" s="195"/>
      <c r="EM80" s="195"/>
      <c r="EN80" s="195"/>
      <c r="EO80" s="195"/>
      <c r="EP80" s="195"/>
      <c r="EQ80" s="195"/>
      <c r="ER80" s="195"/>
      <c r="ES80" s="195"/>
      <c r="ET80" s="195"/>
      <c r="EU80" s="195"/>
      <c r="EV80" s="195"/>
      <c r="EW80" s="195"/>
      <c r="EX80" s="195"/>
      <c r="EY80" s="195"/>
      <c r="EZ80" s="195"/>
      <c r="FA80" s="195"/>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c r="IC80" s="199"/>
      <c r="ID80" s="199"/>
      <c r="IE80" s="199"/>
      <c r="IF80" s="199"/>
      <c r="IG80" s="199"/>
      <c r="IH80" s="199"/>
      <c r="II80" s="199"/>
      <c r="IJ80" s="199"/>
      <c r="IK80" s="199"/>
      <c r="IL80" s="199"/>
      <c r="IM80" s="199"/>
      <c r="IN80" s="199"/>
      <c r="IO80" s="199"/>
      <c r="IP80" s="199"/>
      <c r="IQ80" s="199"/>
      <c r="IR80" s="199"/>
      <c r="IS80" s="199"/>
      <c r="IT80" s="199"/>
      <c r="IU80" s="199"/>
      <c r="IV80" s="199"/>
    </row>
    <row r="81" spans="1:256" s="200" customFormat="1" ht="12.75" x14ac:dyDescent="0.2">
      <c r="A81" s="191" t="str">
        <f t="shared" si="5"/>
        <v/>
      </c>
      <c r="B81" s="146" t="str">
        <f>Stoff!B79</f>
        <v>Di(2-etylheksyl)ftalat</v>
      </c>
      <c r="C81" s="192">
        <f t="shared" si="6"/>
        <v>0</v>
      </c>
      <c r="D81" s="193">
        <f t="shared" si="7"/>
        <v>0</v>
      </c>
      <c r="E81" s="193">
        <f t="shared" si="9"/>
        <v>0</v>
      </c>
      <c r="F81" s="194" t="e">
        <f t="shared" si="8"/>
        <v>#NUM!</v>
      </c>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c r="CT81" s="195"/>
      <c r="CU81" s="195"/>
      <c r="CV81" s="195"/>
      <c r="CW81" s="195"/>
      <c r="CX81" s="195"/>
      <c r="CY81" s="195"/>
      <c r="CZ81" s="195"/>
      <c r="DA81" s="195"/>
      <c r="DB81" s="195"/>
      <c r="DC81" s="195"/>
      <c r="DD81" s="195"/>
      <c r="DE81" s="195"/>
      <c r="DF81" s="195"/>
      <c r="DG81" s="195"/>
      <c r="DH81" s="195"/>
      <c r="DI81" s="195"/>
      <c r="DJ81" s="195"/>
      <c r="DK81" s="195"/>
      <c r="DL81" s="195"/>
      <c r="DM81" s="195"/>
      <c r="DN81" s="195"/>
      <c r="DO81" s="195"/>
      <c r="DP81" s="195"/>
      <c r="DQ81" s="195"/>
      <c r="DR81" s="195"/>
      <c r="DS81" s="195"/>
      <c r="DT81" s="195"/>
      <c r="DU81" s="195"/>
      <c r="DV81" s="195"/>
      <c r="DW81" s="195"/>
      <c r="DX81" s="195"/>
      <c r="DY81" s="195"/>
      <c r="DZ81" s="195"/>
      <c r="EA81" s="195"/>
      <c r="EB81" s="195"/>
      <c r="EC81" s="195"/>
      <c r="ED81" s="195"/>
      <c r="EE81" s="195"/>
      <c r="EF81" s="195"/>
      <c r="EG81" s="195"/>
      <c r="EH81" s="195"/>
      <c r="EI81" s="195"/>
      <c r="EJ81" s="195"/>
      <c r="EK81" s="195"/>
      <c r="EL81" s="195"/>
      <c r="EM81" s="195"/>
      <c r="EN81" s="195"/>
      <c r="EO81" s="195"/>
      <c r="EP81" s="195"/>
      <c r="EQ81" s="195"/>
      <c r="ER81" s="195"/>
      <c r="ES81" s="195"/>
      <c r="ET81" s="195"/>
      <c r="EU81" s="195"/>
      <c r="EV81" s="195"/>
      <c r="EW81" s="195"/>
      <c r="EX81" s="195"/>
      <c r="EY81" s="195"/>
      <c r="EZ81" s="195"/>
      <c r="FA81" s="195"/>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c r="IR81" s="199"/>
      <c r="IS81" s="199"/>
      <c r="IT81" s="199"/>
      <c r="IU81" s="199"/>
      <c r="IV81" s="199"/>
    </row>
    <row r="82" spans="1:256" s="200" customFormat="1" ht="12.75" x14ac:dyDescent="0.2">
      <c r="A82" s="191" t="str">
        <f t="shared" si="5"/>
        <v/>
      </c>
      <c r="B82" s="146" t="str">
        <f>Stoff!B80</f>
        <v>Mellomkjedete kl. paraf.</v>
      </c>
      <c r="C82" s="192">
        <f t="shared" si="6"/>
        <v>0</v>
      </c>
      <c r="D82" s="193">
        <f t="shared" si="7"/>
        <v>0</v>
      </c>
      <c r="E82" s="193">
        <f t="shared" si="9"/>
        <v>0</v>
      </c>
      <c r="F82" s="194" t="e">
        <f t="shared" si="8"/>
        <v>#NUM!</v>
      </c>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95"/>
      <c r="DQ82" s="195"/>
      <c r="DR82" s="195"/>
      <c r="DS82" s="195"/>
      <c r="DT82" s="195"/>
      <c r="DU82" s="195"/>
      <c r="DV82" s="195"/>
      <c r="DW82" s="195"/>
      <c r="DX82" s="195"/>
      <c r="DY82" s="195"/>
      <c r="DZ82" s="195"/>
      <c r="EA82" s="195"/>
      <c r="EB82" s="195"/>
      <c r="EC82" s="195"/>
      <c r="ED82" s="195"/>
      <c r="EE82" s="195"/>
      <c r="EF82" s="195"/>
      <c r="EG82" s="195"/>
      <c r="EH82" s="195"/>
      <c r="EI82" s="195"/>
      <c r="EJ82" s="195"/>
      <c r="EK82" s="195"/>
      <c r="EL82" s="195"/>
      <c r="EM82" s="195"/>
      <c r="EN82" s="195"/>
      <c r="EO82" s="195"/>
      <c r="EP82" s="195"/>
      <c r="EQ82" s="195"/>
      <c r="ER82" s="195"/>
      <c r="ES82" s="195"/>
      <c r="ET82" s="195"/>
      <c r="EU82" s="195"/>
      <c r="EV82" s="195"/>
      <c r="EW82" s="195"/>
      <c r="EX82" s="195"/>
      <c r="EY82" s="195"/>
      <c r="EZ82" s="195"/>
      <c r="FA82" s="195"/>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c r="IC82" s="199"/>
      <c r="ID82" s="199"/>
      <c r="IE82" s="199"/>
      <c r="IF82" s="199"/>
      <c r="IG82" s="199"/>
      <c r="IH82" s="199"/>
      <c r="II82" s="199"/>
      <c r="IJ82" s="199"/>
      <c r="IK82" s="199"/>
      <c r="IL82" s="199"/>
      <c r="IM82" s="199"/>
      <c r="IN82" s="199"/>
      <c r="IO82" s="199"/>
      <c r="IP82" s="199"/>
      <c r="IQ82" s="199"/>
      <c r="IR82" s="199"/>
      <c r="IS82" s="199"/>
      <c r="IT82" s="199"/>
      <c r="IU82" s="199"/>
      <c r="IV82" s="199"/>
    </row>
    <row r="83" spans="1:256" s="200" customFormat="1" ht="12.75" x14ac:dyDescent="0.2">
      <c r="A83" s="191" t="str">
        <f t="shared" si="5"/>
        <v/>
      </c>
      <c r="B83" s="146" t="str">
        <f>Stoff!B81</f>
        <v>Kortkjedete kl. paraf.</v>
      </c>
      <c r="C83" s="192">
        <f t="shared" si="6"/>
        <v>0</v>
      </c>
      <c r="D83" s="193">
        <f t="shared" si="7"/>
        <v>0</v>
      </c>
      <c r="E83" s="193">
        <f t="shared" si="9"/>
        <v>0</v>
      </c>
      <c r="F83" s="194" t="e">
        <f t="shared" si="8"/>
        <v>#NUM!</v>
      </c>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5"/>
      <c r="DK83" s="195"/>
      <c r="DL83" s="195"/>
      <c r="DM83" s="195"/>
      <c r="DN83" s="195"/>
      <c r="DO83" s="195"/>
      <c r="DP83" s="195"/>
      <c r="DQ83" s="195"/>
      <c r="DR83" s="195"/>
      <c r="DS83" s="195"/>
      <c r="DT83" s="195"/>
      <c r="DU83" s="195"/>
      <c r="DV83" s="195"/>
      <c r="DW83" s="195"/>
      <c r="DX83" s="195"/>
      <c r="DY83" s="195"/>
      <c r="DZ83" s="195"/>
      <c r="EA83" s="195"/>
      <c r="EB83" s="195"/>
      <c r="EC83" s="195"/>
      <c r="ED83" s="195"/>
      <c r="EE83" s="195"/>
      <c r="EF83" s="195"/>
      <c r="EG83" s="195"/>
      <c r="EH83" s="195"/>
      <c r="EI83" s="195"/>
      <c r="EJ83" s="195"/>
      <c r="EK83" s="195"/>
      <c r="EL83" s="195"/>
      <c r="EM83" s="195"/>
      <c r="EN83" s="195"/>
      <c r="EO83" s="195"/>
      <c r="EP83" s="195"/>
      <c r="EQ83" s="195"/>
      <c r="ER83" s="195"/>
      <c r="ES83" s="195"/>
      <c r="ET83" s="195"/>
      <c r="EU83" s="195"/>
      <c r="EV83" s="195"/>
      <c r="EW83" s="195"/>
      <c r="EX83" s="195"/>
      <c r="EY83" s="195"/>
      <c r="EZ83" s="195"/>
      <c r="FA83" s="195"/>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c r="IC83" s="199"/>
      <c r="ID83" s="199"/>
      <c r="IE83" s="199"/>
      <c r="IF83" s="199"/>
      <c r="IG83" s="199"/>
      <c r="IH83" s="199"/>
      <c r="II83" s="199"/>
      <c r="IJ83" s="199"/>
      <c r="IK83" s="199"/>
      <c r="IL83" s="199"/>
      <c r="IM83" s="199"/>
      <c r="IN83" s="199"/>
      <c r="IO83" s="199"/>
      <c r="IP83" s="199"/>
      <c r="IQ83" s="199"/>
      <c r="IR83" s="199"/>
      <c r="IS83" s="199"/>
      <c r="IT83" s="199"/>
      <c r="IU83" s="199"/>
      <c r="IV83" s="199"/>
    </row>
    <row r="84" spans="1:256" s="200" customFormat="1" ht="12.75" x14ac:dyDescent="0.2">
      <c r="A84" s="191" t="str">
        <f t="shared" si="5"/>
        <v/>
      </c>
      <c r="B84" s="146" t="str">
        <f>Stoff!B82</f>
        <v>Polyklorerte naftalener</v>
      </c>
      <c r="C84" s="192">
        <f t="shared" si="6"/>
        <v>0</v>
      </c>
      <c r="D84" s="193">
        <f t="shared" si="7"/>
        <v>0</v>
      </c>
      <c r="E84" s="193">
        <f t="shared" si="9"/>
        <v>0</v>
      </c>
      <c r="F84" s="194" t="e">
        <f t="shared" si="8"/>
        <v>#NUM!</v>
      </c>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c r="CT84" s="195"/>
      <c r="CU84" s="195"/>
      <c r="CV84" s="195"/>
      <c r="CW84" s="195"/>
      <c r="CX84" s="195"/>
      <c r="CY84" s="195"/>
      <c r="CZ84" s="195"/>
      <c r="DA84" s="195"/>
      <c r="DB84" s="195"/>
      <c r="DC84" s="195"/>
      <c r="DD84" s="195"/>
      <c r="DE84" s="195"/>
      <c r="DF84" s="195"/>
      <c r="DG84" s="195"/>
      <c r="DH84" s="195"/>
      <c r="DI84" s="195"/>
      <c r="DJ84" s="195"/>
      <c r="DK84" s="195"/>
      <c r="DL84" s="195"/>
      <c r="DM84" s="195"/>
      <c r="DN84" s="195"/>
      <c r="DO84" s="195"/>
      <c r="DP84" s="195"/>
      <c r="DQ84" s="195"/>
      <c r="DR84" s="195"/>
      <c r="DS84" s="195"/>
      <c r="DT84" s="195"/>
      <c r="DU84" s="195"/>
      <c r="DV84" s="195"/>
      <c r="DW84" s="195"/>
      <c r="DX84" s="195"/>
      <c r="DY84" s="195"/>
      <c r="DZ84" s="195"/>
      <c r="EA84" s="195"/>
      <c r="EB84" s="195"/>
      <c r="EC84" s="195"/>
      <c r="ED84" s="195"/>
      <c r="EE84" s="195"/>
      <c r="EF84" s="195"/>
      <c r="EG84" s="195"/>
      <c r="EH84" s="195"/>
      <c r="EI84" s="195"/>
      <c r="EJ84" s="195"/>
      <c r="EK84" s="195"/>
      <c r="EL84" s="195"/>
      <c r="EM84" s="195"/>
      <c r="EN84" s="195"/>
      <c r="EO84" s="195"/>
      <c r="EP84" s="195"/>
      <c r="EQ84" s="195"/>
      <c r="ER84" s="195"/>
      <c r="ES84" s="195"/>
      <c r="ET84" s="195"/>
      <c r="EU84" s="195"/>
      <c r="EV84" s="195"/>
      <c r="EW84" s="195"/>
      <c r="EX84" s="195"/>
      <c r="EY84" s="195"/>
      <c r="EZ84" s="195"/>
      <c r="FA84" s="195"/>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c r="IC84" s="199"/>
      <c r="ID84" s="199"/>
      <c r="IE84" s="199"/>
      <c r="IF84" s="199"/>
      <c r="IG84" s="199"/>
      <c r="IH84" s="199"/>
      <c r="II84" s="199"/>
      <c r="IJ84" s="199"/>
      <c r="IK84" s="199"/>
      <c r="IL84" s="199"/>
      <c r="IM84" s="199"/>
      <c r="IN84" s="199"/>
      <c r="IO84" s="199"/>
      <c r="IP84" s="199"/>
      <c r="IQ84" s="199"/>
      <c r="IR84" s="199"/>
      <c r="IS84" s="199"/>
      <c r="IT84" s="199"/>
      <c r="IU84" s="199"/>
      <c r="IV84" s="199"/>
    </row>
    <row r="85" spans="1:256" s="200" customFormat="1" ht="12.75" x14ac:dyDescent="0.2">
      <c r="A85" s="191" t="str">
        <f t="shared" si="5"/>
        <v/>
      </c>
      <c r="B85" s="146" t="str">
        <f>Stoff!B83</f>
        <v>Trikresylfosfat</v>
      </c>
      <c r="C85" s="192">
        <f t="shared" si="6"/>
        <v>0</v>
      </c>
      <c r="D85" s="193">
        <f t="shared" si="7"/>
        <v>0</v>
      </c>
      <c r="E85" s="193">
        <f t="shared" si="9"/>
        <v>0</v>
      </c>
      <c r="F85" s="194" t="e">
        <f t="shared" si="8"/>
        <v>#NUM!</v>
      </c>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195"/>
      <c r="EL85" s="195"/>
      <c r="EM85" s="195"/>
      <c r="EN85" s="195"/>
      <c r="EO85" s="195"/>
      <c r="EP85" s="195"/>
      <c r="EQ85" s="195"/>
      <c r="ER85" s="195"/>
      <c r="ES85" s="195"/>
      <c r="ET85" s="195"/>
      <c r="EU85" s="195"/>
      <c r="EV85" s="195"/>
      <c r="EW85" s="195"/>
      <c r="EX85" s="195"/>
      <c r="EY85" s="195"/>
      <c r="EZ85" s="195"/>
      <c r="FA85" s="195"/>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c r="IR85" s="199"/>
      <c r="IS85" s="199"/>
      <c r="IT85" s="199"/>
      <c r="IU85" s="199"/>
      <c r="IV85" s="199"/>
    </row>
    <row r="86" spans="1:256" s="200" customFormat="1" ht="12.75" x14ac:dyDescent="0.2">
      <c r="A86" s="191" t="str">
        <f t="shared" si="5"/>
        <v/>
      </c>
      <c r="B86" s="146" t="str">
        <f>Stoff!B84</f>
        <v>Dioksin (TCDD-ekv.)</v>
      </c>
      <c r="C86" s="192">
        <f t="shared" si="6"/>
        <v>0</v>
      </c>
      <c r="D86" s="193">
        <f t="shared" si="7"/>
        <v>0</v>
      </c>
      <c r="E86" s="193">
        <f t="shared" si="9"/>
        <v>0</v>
      </c>
      <c r="F86" s="194" t="e">
        <f t="shared" si="8"/>
        <v>#NUM!</v>
      </c>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c r="CT86" s="195"/>
      <c r="CU86" s="195"/>
      <c r="CV86" s="195"/>
      <c r="CW86" s="195"/>
      <c r="CX86" s="195"/>
      <c r="CY86" s="195"/>
      <c r="CZ86" s="195"/>
      <c r="DA86" s="195"/>
      <c r="DB86" s="195"/>
      <c r="DC86" s="195"/>
      <c r="DD86" s="195"/>
      <c r="DE86" s="195"/>
      <c r="DF86" s="195"/>
      <c r="DG86" s="195"/>
      <c r="DH86" s="195"/>
      <c r="DI86" s="195"/>
      <c r="DJ86" s="195"/>
      <c r="DK86" s="195"/>
      <c r="DL86" s="195"/>
      <c r="DM86" s="195"/>
      <c r="DN86" s="195"/>
      <c r="DO86" s="195"/>
      <c r="DP86" s="195"/>
      <c r="DQ86" s="195"/>
      <c r="DR86" s="195"/>
      <c r="DS86" s="195"/>
      <c r="DT86" s="195"/>
      <c r="DU86" s="195"/>
      <c r="DV86" s="195"/>
      <c r="DW86" s="195"/>
      <c r="DX86" s="195"/>
      <c r="DY86" s="195"/>
      <c r="DZ86" s="195"/>
      <c r="EA86" s="195"/>
      <c r="EB86" s="195"/>
      <c r="EC86" s="195"/>
      <c r="ED86" s="195"/>
      <c r="EE86" s="195"/>
      <c r="EF86" s="195"/>
      <c r="EG86" s="195"/>
      <c r="EH86" s="195"/>
      <c r="EI86" s="195"/>
      <c r="EJ86" s="195"/>
      <c r="EK86" s="195"/>
      <c r="EL86" s="195"/>
      <c r="EM86" s="195"/>
      <c r="EN86" s="195"/>
      <c r="EO86" s="195"/>
      <c r="EP86" s="195"/>
      <c r="EQ86" s="195"/>
      <c r="ER86" s="195"/>
      <c r="ES86" s="195"/>
      <c r="ET86" s="195"/>
      <c r="EU86" s="195"/>
      <c r="EV86" s="195"/>
      <c r="EW86" s="195"/>
      <c r="EX86" s="195"/>
      <c r="EY86" s="195"/>
      <c r="EZ86" s="195"/>
      <c r="FA86" s="195"/>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c r="IC86" s="199"/>
      <c r="ID86" s="199"/>
      <c r="IE86" s="199"/>
      <c r="IF86" s="199"/>
      <c r="IG86" s="199"/>
      <c r="IH86" s="199"/>
      <c r="II86" s="199"/>
      <c r="IJ86" s="199"/>
      <c r="IK86" s="199"/>
      <c r="IL86" s="199"/>
      <c r="IM86" s="199"/>
      <c r="IN86" s="199"/>
      <c r="IO86" s="199"/>
      <c r="IP86" s="199"/>
      <c r="IQ86" s="199"/>
      <c r="IR86" s="199"/>
      <c r="IS86" s="199"/>
      <c r="IT86" s="199"/>
      <c r="IU86" s="199"/>
      <c r="IV86" s="199"/>
    </row>
    <row r="87" spans="1:256" s="200" customFormat="1" ht="12.75" x14ac:dyDescent="0.2">
      <c r="A87" s="191" t="str">
        <f t="shared" ref="A87:A91" si="10">IF(C87&gt;0,"x","")</f>
        <v/>
      </c>
      <c r="B87" s="146">
        <f>Stoff!B85</f>
        <v>0</v>
      </c>
      <c r="C87" s="192">
        <f t="shared" ref="C87:C91" si="11">COUNT(G87:IV87)</f>
        <v>0</v>
      </c>
      <c r="D87" s="193">
        <f t="shared" ref="D87:D91" si="12">MAXA(G87:IV87)</f>
        <v>0</v>
      </c>
      <c r="E87" s="193">
        <f t="shared" ref="E87:E91" si="13">IF(D87&gt;0,AVERAGE(G87:IV87),0)</f>
        <v>0</v>
      </c>
      <c r="F87" s="194" t="e">
        <f t="shared" ref="F87:F91" si="14">D87/MEDIAN(G87:IV87)</f>
        <v>#NUM!</v>
      </c>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c r="DD87" s="195"/>
      <c r="DE87" s="195"/>
      <c r="DF87" s="195"/>
      <c r="DG87" s="195"/>
      <c r="DH87" s="195"/>
      <c r="DI87" s="195"/>
      <c r="DJ87" s="195"/>
      <c r="DK87" s="195"/>
      <c r="DL87" s="195"/>
      <c r="DM87" s="195"/>
      <c r="DN87" s="195"/>
      <c r="DO87" s="195"/>
      <c r="DP87" s="195"/>
      <c r="DQ87" s="195"/>
      <c r="DR87" s="195"/>
      <c r="DS87" s="195"/>
      <c r="DT87" s="195"/>
      <c r="DU87" s="195"/>
      <c r="DV87" s="195"/>
      <c r="DW87" s="195"/>
      <c r="DX87" s="195"/>
      <c r="DY87" s="195"/>
      <c r="DZ87" s="195"/>
      <c r="EA87" s="195"/>
      <c r="EB87" s="195"/>
      <c r="EC87" s="195"/>
      <c r="ED87" s="195"/>
      <c r="EE87" s="195"/>
      <c r="EF87" s="195"/>
      <c r="EG87" s="195"/>
      <c r="EH87" s="195"/>
      <c r="EI87" s="195"/>
      <c r="EJ87" s="195"/>
      <c r="EK87" s="195"/>
      <c r="EL87" s="195"/>
      <c r="EM87" s="195"/>
      <c r="EN87" s="195"/>
      <c r="EO87" s="195"/>
      <c r="EP87" s="195"/>
      <c r="EQ87" s="195"/>
      <c r="ER87" s="195"/>
      <c r="ES87" s="195"/>
      <c r="ET87" s="195"/>
      <c r="EU87" s="195"/>
      <c r="EV87" s="195"/>
      <c r="EW87" s="195"/>
      <c r="EX87" s="195"/>
      <c r="EY87" s="195"/>
      <c r="EZ87" s="195"/>
      <c r="FA87" s="195"/>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c r="IC87" s="199"/>
      <c r="ID87" s="199"/>
      <c r="IE87" s="199"/>
      <c r="IF87" s="199"/>
      <c r="IG87" s="199"/>
      <c r="IH87" s="199"/>
      <c r="II87" s="199"/>
      <c r="IJ87" s="199"/>
      <c r="IK87" s="199"/>
      <c r="IL87" s="199"/>
      <c r="IM87" s="199"/>
      <c r="IN87" s="199"/>
      <c r="IO87" s="199"/>
      <c r="IP87" s="199"/>
      <c r="IQ87" s="199"/>
      <c r="IR87" s="199"/>
      <c r="IS87" s="199"/>
      <c r="IT87" s="199"/>
      <c r="IU87" s="199"/>
      <c r="IV87" s="199"/>
    </row>
    <row r="88" spans="1:256" s="200" customFormat="1" ht="12.75" x14ac:dyDescent="0.2">
      <c r="A88" s="191" t="str">
        <f t="shared" si="10"/>
        <v/>
      </c>
      <c r="B88" s="146">
        <f>Stoff!B86</f>
        <v>0</v>
      </c>
      <c r="C88" s="192">
        <f t="shared" si="11"/>
        <v>0</v>
      </c>
      <c r="D88" s="193">
        <f t="shared" si="12"/>
        <v>0</v>
      </c>
      <c r="E88" s="193">
        <f t="shared" si="13"/>
        <v>0</v>
      </c>
      <c r="F88" s="194" t="e">
        <f t="shared" si="14"/>
        <v>#NUM!</v>
      </c>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c r="CT88" s="195"/>
      <c r="CU88" s="195"/>
      <c r="CV88" s="195"/>
      <c r="CW88" s="195"/>
      <c r="CX88" s="195"/>
      <c r="CY88" s="195"/>
      <c r="CZ88" s="195"/>
      <c r="DA88" s="195"/>
      <c r="DB88" s="195"/>
      <c r="DC88" s="195"/>
      <c r="DD88" s="195"/>
      <c r="DE88" s="195"/>
      <c r="DF88" s="195"/>
      <c r="DG88" s="195"/>
      <c r="DH88" s="195"/>
      <c r="DI88" s="195"/>
      <c r="DJ88" s="195"/>
      <c r="DK88" s="195"/>
      <c r="DL88" s="195"/>
      <c r="DM88" s="195"/>
      <c r="DN88" s="195"/>
      <c r="DO88" s="195"/>
      <c r="DP88" s="195"/>
      <c r="DQ88" s="195"/>
      <c r="DR88" s="195"/>
      <c r="DS88" s="195"/>
      <c r="DT88" s="195"/>
      <c r="DU88" s="195"/>
      <c r="DV88" s="195"/>
      <c r="DW88" s="195"/>
      <c r="DX88" s="195"/>
      <c r="DY88" s="195"/>
      <c r="DZ88" s="195"/>
      <c r="EA88" s="195"/>
      <c r="EB88" s="195"/>
      <c r="EC88" s="195"/>
      <c r="ED88" s="195"/>
      <c r="EE88" s="195"/>
      <c r="EF88" s="195"/>
      <c r="EG88" s="195"/>
      <c r="EH88" s="195"/>
      <c r="EI88" s="195"/>
      <c r="EJ88" s="195"/>
      <c r="EK88" s="195"/>
      <c r="EL88" s="195"/>
      <c r="EM88" s="195"/>
      <c r="EN88" s="195"/>
      <c r="EO88" s="195"/>
      <c r="EP88" s="195"/>
      <c r="EQ88" s="195"/>
      <c r="ER88" s="195"/>
      <c r="ES88" s="195"/>
      <c r="ET88" s="195"/>
      <c r="EU88" s="195"/>
      <c r="EV88" s="195"/>
      <c r="EW88" s="195"/>
      <c r="EX88" s="195"/>
      <c r="EY88" s="195"/>
      <c r="EZ88" s="195"/>
      <c r="FA88" s="195"/>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c r="IR88" s="199"/>
      <c r="IS88" s="199"/>
      <c r="IT88" s="199"/>
      <c r="IU88" s="199"/>
      <c r="IV88" s="199"/>
    </row>
    <row r="89" spans="1:256" s="200" customFormat="1" ht="12.75" x14ac:dyDescent="0.2">
      <c r="A89" s="191" t="str">
        <f t="shared" si="10"/>
        <v/>
      </c>
      <c r="B89" s="146">
        <f>Stoff!B87</f>
        <v>0</v>
      </c>
      <c r="C89" s="192">
        <f t="shared" si="11"/>
        <v>0</v>
      </c>
      <c r="D89" s="193">
        <f t="shared" si="12"/>
        <v>0</v>
      </c>
      <c r="E89" s="193">
        <f t="shared" si="13"/>
        <v>0</v>
      </c>
      <c r="F89" s="194" t="e">
        <f t="shared" si="14"/>
        <v>#NUM!</v>
      </c>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c r="CT89" s="195"/>
      <c r="CU89" s="195"/>
      <c r="CV89" s="195"/>
      <c r="CW89" s="195"/>
      <c r="CX89" s="195"/>
      <c r="CY89" s="195"/>
      <c r="CZ89" s="195"/>
      <c r="DA89" s="195"/>
      <c r="DB89" s="195"/>
      <c r="DC89" s="195"/>
      <c r="DD89" s="195"/>
      <c r="DE89" s="195"/>
      <c r="DF89" s="195"/>
      <c r="DG89" s="195"/>
      <c r="DH89" s="195"/>
      <c r="DI89" s="195"/>
      <c r="DJ89" s="195"/>
      <c r="DK89" s="195"/>
      <c r="DL89" s="195"/>
      <c r="DM89" s="195"/>
      <c r="DN89" s="195"/>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5"/>
      <c r="EK89" s="195"/>
      <c r="EL89" s="195"/>
      <c r="EM89" s="195"/>
      <c r="EN89" s="195"/>
      <c r="EO89" s="195"/>
      <c r="EP89" s="195"/>
      <c r="EQ89" s="195"/>
      <c r="ER89" s="195"/>
      <c r="ES89" s="195"/>
      <c r="ET89" s="195"/>
      <c r="EU89" s="195"/>
      <c r="EV89" s="195"/>
      <c r="EW89" s="195"/>
      <c r="EX89" s="195"/>
      <c r="EY89" s="195"/>
      <c r="EZ89" s="195"/>
      <c r="FA89" s="195"/>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row>
    <row r="90" spans="1:256" s="200" customFormat="1" ht="12.75" x14ac:dyDescent="0.2">
      <c r="A90" s="191" t="str">
        <f t="shared" si="10"/>
        <v/>
      </c>
      <c r="B90" s="146">
        <f>Stoff!B88</f>
        <v>0</v>
      </c>
      <c r="C90" s="192">
        <f t="shared" si="11"/>
        <v>0</v>
      </c>
      <c r="D90" s="193">
        <f t="shared" si="12"/>
        <v>0</v>
      </c>
      <c r="E90" s="193">
        <f t="shared" si="13"/>
        <v>0</v>
      </c>
      <c r="F90" s="194" t="e">
        <f t="shared" si="14"/>
        <v>#NUM!</v>
      </c>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95"/>
      <c r="DO90" s="195"/>
      <c r="DP90" s="195"/>
      <c r="DQ90" s="195"/>
      <c r="DR90" s="195"/>
      <c r="DS90" s="195"/>
      <c r="DT90" s="195"/>
      <c r="DU90" s="195"/>
      <c r="DV90" s="195"/>
      <c r="DW90" s="195"/>
      <c r="DX90" s="195"/>
      <c r="DY90" s="195"/>
      <c r="DZ90" s="195"/>
      <c r="EA90" s="195"/>
      <c r="EB90" s="195"/>
      <c r="EC90" s="195"/>
      <c r="ED90" s="195"/>
      <c r="EE90" s="195"/>
      <c r="EF90" s="195"/>
      <c r="EG90" s="195"/>
      <c r="EH90" s="195"/>
      <c r="EI90" s="195"/>
      <c r="EJ90" s="195"/>
      <c r="EK90" s="195"/>
      <c r="EL90" s="195"/>
      <c r="EM90" s="195"/>
      <c r="EN90" s="195"/>
      <c r="EO90" s="195"/>
      <c r="EP90" s="195"/>
      <c r="EQ90" s="195"/>
      <c r="ER90" s="195"/>
      <c r="ES90" s="195"/>
      <c r="ET90" s="195"/>
      <c r="EU90" s="195"/>
      <c r="EV90" s="195"/>
      <c r="EW90" s="195"/>
      <c r="EX90" s="195"/>
      <c r="EY90" s="195"/>
      <c r="EZ90" s="195"/>
      <c r="FA90" s="195"/>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c r="IC90" s="199"/>
      <c r="ID90" s="199"/>
      <c r="IE90" s="199"/>
      <c r="IF90" s="199"/>
      <c r="IG90" s="199"/>
      <c r="IH90" s="199"/>
      <c r="II90" s="199"/>
      <c r="IJ90" s="199"/>
      <c r="IK90" s="199"/>
      <c r="IL90" s="199"/>
      <c r="IM90" s="199"/>
      <c r="IN90" s="199"/>
      <c r="IO90" s="199"/>
      <c r="IP90" s="199"/>
      <c r="IQ90" s="199"/>
      <c r="IR90" s="199"/>
      <c r="IS90" s="199"/>
      <c r="IT90" s="199"/>
      <c r="IU90" s="199"/>
      <c r="IV90" s="199"/>
    </row>
    <row r="91" spans="1:256" s="200" customFormat="1" ht="12.75" x14ac:dyDescent="0.2">
      <c r="A91" s="191" t="str">
        <f t="shared" si="10"/>
        <v/>
      </c>
      <c r="B91" s="146">
        <f>Stoff!B89</f>
        <v>0</v>
      </c>
      <c r="C91" s="192">
        <f t="shared" si="11"/>
        <v>0</v>
      </c>
      <c r="D91" s="193">
        <f t="shared" si="12"/>
        <v>0</v>
      </c>
      <c r="E91" s="193">
        <f t="shared" si="13"/>
        <v>0</v>
      </c>
      <c r="F91" s="194" t="e">
        <f t="shared" si="14"/>
        <v>#NUM!</v>
      </c>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c r="CT91" s="195"/>
      <c r="CU91" s="195"/>
      <c r="CV91" s="195"/>
      <c r="CW91" s="195"/>
      <c r="CX91" s="195"/>
      <c r="CY91" s="195"/>
      <c r="CZ91" s="195"/>
      <c r="DA91" s="195"/>
      <c r="DB91" s="195"/>
      <c r="DC91" s="195"/>
      <c r="DD91" s="195"/>
      <c r="DE91" s="195"/>
      <c r="DF91" s="195"/>
      <c r="DG91" s="195"/>
      <c r="DH91" s="195"/>
      <c r="DI91" s="195"/>
      <c r="DJ91" s="195"/>
      <c r="DK91" s="195"/>
      <c r="DL91" s="195"/>
      <c r="DM91" s="195"/>
      <c r="DN91" s="195"/>
      <c r="DO91" s="195"/>
      <c r="DP91" s="195"/>
      <c r="DQ91" s="195"/>
      <c r="DR91" s="195"/>
      <c r="DS91" s="195"/>
      <c r="DT91" s="195"/>
      <c r="DU91" s="195"/>
      <c r="DV91" s="195"/>
      <c r="DW91" s="195"/>
      <c r="DX91" s="195"/>
      <c r="DY91" s="195"/>
      <c r="DZ91" s="195"/>
      <c r="EA91" s="195"/>
      <c r="EB91" s="195"/>
      <c r="EC91" s="195"/>
      <c r="ED91" s="195"/>
      <c r="EE91" s="195"/>
      <c r="EF91" s="195"/>
      <c r="EG91" s="195"/>
      <c r="EH91" s="195"/>
      <c r="EI91" s="195"/>
      <c r="EJ91" s="195"/>
      <c r="EK91" s="195"/>
      <c r="EL91" s="195"/>
      <c r="EM91" s="195"/>
      <c r="EN91" s="195"/>
      <c r="EO91" s="195"/>
      <c r="EP91" s="195"/>
      <c r="EQ91" s="195"/>
      <c r="ER91" s="195"/>
      <c r="ES91" s="195"/>
      <c r="ET91" s="195"/>
      <c r="EU91" s="195"/>
      <c r="EV91" s="195"/>
      <c r="EW91" s="195"/>
      <c r="EX91" s="195"/>
      <c r="EY91" s="195"/>
      <c r="EZ91" s="195"/>
      <c r="FA91" s="195"/>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c r="IC91" s="199"/>
      <c r="ID91" s="199"/>
      <c r="IE91" s="199"/>
      <c r="IF91" s="199"/>
      <c r="IG91" s="199"/>
      <c r="IH91" s="199"/>
      <c r="II91" s="199"/>
      <c r="IJ91" s="199"/>
      <c r="IK91" s="199"/>
      <c r="IL91" s="199"/>
      <c r="IM91" s="199"/>
      <c r="IN91" s="199"/>
      <c r="IO91" s="199"/>
      <c r="IP91" s="199"/>
      <c r="IQ91" s="199"/>
      <c r="IR91" s="199"/>
      <c r="IS91" s="199"/>
      <c r="IT91" s="199"/>
      <c r="IU91" s="199"/>
      <c r="IV91" s="199"/>
    </row>
  </sheetData>
  <sheetProtection sheet="1" objects="1" scenarios="1" selectLockedCells="1"/>
  <mergeCells count="4">
    <mergeCell ref="C1:E2"/>
    <mergeCell ref="F1:F2"/>
    <mergeCell ref="G1:L2"/>
    <mergeCell ref="B2:B3"/>
  </mergeCells>
  <conditionalFormatting sqref="D4:F91">
    <cfRule type="expression" dxfId="173" priority="5" stopIfTrue="1">
      <formula>$D4=0</formula>
    </cfRule>
  </conditionalFormatting>
  <conditionalFormatting sqref="BJ4:IV37 BJ38:FA51 G4:BI4 H5:BI51 G5:G91">
    <cfRule type="cellIs" dxfId="172" priority="6" stopIfTrue="1" operator="equal">
      <formula>0</formula>
    </cfRule>
  </conditionalFormatting>
  <conditionalFormatting sqref="C4:C69">
    <cfRule type="expression" dxfId="171" priority="7" stopIfTrue="1">
      <formula>C4=0</formula>
    </cfRule>
  </conditionalFormatting>
  <conditionalFormatting sqref="H52:FA69">
    <cfRule type="cellIs" dxfId="170" priority="4" stopIfTrue="1" operator="equal">
      <formula>0</formula>
    </cfRule>
  </conditionalFormatting>
  <conditionalFormatting sqref="C70:C91">
    <cfRule type="expression" dxfId="169" priority="3" stopIfTrue="1">
      <formula>C70=0</formula>
    </cfRule>
  </conditionalFormatting>
  <conditionalFormatting sqref="H70:FA91">
    <cfRule type="cellIs" dxfId="168" priority="2" stopIfTrue="1" operator="equal">
      <formula>0</formula>
    </cfRule>
  </conditionalFormatting>
  <conditionalFormatting sqref="B4:B91">
    <cfRule type="expression" dxfId="167" priority="1" stopIfTrue="1">
      <formula>$A4="x"</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2"/>
  </sheetPr>
  <dimension ref="A1:IV91"/>
  <sheetViews>
    <sheetView workbookViewId="0">
      <pane xSplit="6" ySplit="3" topLeftCell="G4" activePane="bottomRight" state="frozen"/>
      <selection pane="topRight" activeCell="G1" sqref="G1"/>
      <selection pane="bottomLeft" activeCell="A4" sqref="A4"/>
      <selection pane="bottomRight" activeCell="G4" sqref="G4"/>
    </sheetView>
  </sheetViews>
  <sheetFormatPr defaultColWidth="11.42578125" defaultRowHeight="15" x14ac:dyDescent="0.25"/>
  <cols>
    <col min="1" max="1" width="2.85546875" style="178" customWidth="1"/>
    <col min="2" max="2" width="40.7109375" style="183" customWidth="1"/>
    <col min="3" max="3" width="7" style="187" customWidth="1"/>
    <col min="4" max="4" width="9.7109375" style="187" customWidth="1"/>
    <col min="5" max="5" width="12.28515625" style="187" customWidth="1"/>
    <col min="6" max="6" width="16.28515625" style="187" customWidth="1"/>
    <col min="7" max="7" width="9.5703125" style="186" customWidth="1"/>
    <col min="8" max="15" width="9.5703125" style="187" customWidth="1"/>
    <col min="16" max="18" width="10" style="187" customWidth="1"/>
    <col min="19" max="137" width="9.140625" style="187" customWidth="1"/>
    <col min="138" max="256" width="11.42578125" style="178"/>
    <col min="257" max="16384" width="11.42578125" style="156"/>
  </cols>
  <sheetData>
    <row r="1" spans="1:256" ht="15" customHeight="1" x14ac:dyDescent="0.25">
      <c r="B1" s="179"/>
      <c r="C1" s="399" t="s">
        <v>613</v>
      </c>
      <c r="D1" s="399"/>
      <c r="E1" s="399"/>
      <c r="F1" s="397" t="s">
        <v>608</v>
      </c>
      <c r="G1" s="400" t="s">
        <v>614</v>
      </c>
      <c r="H1" s="401"/>
      <c r="I1" s="401"/>
      <c r="J1" s="401"/>
      <c r="K1" s="401"/>
      <c r="L1" s="401"/>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row>
    <row r="2" spans="1:256" x14ac:dyDescent="0.25">
      <c r="A2" s="178" t="s">
        <v>153</v>
      </c>
      <c r="B2" s="404" t="s">
        <v>0</v>
      </c>
      <c r="C2" s="399"/>
      <c r="D2" s="399"/>
      <c r="E2" s="399"/>
      <c r="F2" s="398"/>
      <c r="G2" s="402"/>
      <c r="H2" s="403"/>
      <c r="I2" s="403"/>
      <c r="J2" s="403"/>
      <c r="K2" s="403"/>
      <c r="L2" s="403"/>
      <c r="M2" s="182"/>
      <c r="N2" s="182"/>
      <c r="O2" s="182"/>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row>
    <row r="3" spans="1:256" ht="72" customHeight="1" x14ac:dyDescent="0.25">
      <c r="A3" s="183" t="s">
        <v>153</v>
      </c>
      <c r="B3" s="404"/>
      <c r="C3" s="184" t="s">
        <v>128</v>
      </c>
      <c r="D3" s="203" t="s">
        <v>615</v>
      </c>
      <c r="E3" s="203" t="s">
        <v>616</v>
      </c>
      <c r="F3" s="184" t="s">
        <v>617</v>
      </c>
      <c r="G3" s="185" t="s">
        <v>155</v>
      </c>
      <c r="H3" s="185" t="s">
        <v>156</v>
      </c>
      <c r="I3" s="185" t="s">
        <v>157</v>
      </c>
      <c r="J3" s="185" t="s">
        <v>158</v>
      </c>
      <c r="K3" s="185" t="s">
        <v>159</v>
      </c>
      <c r="L3" s="185" t="s">
        <v>160</v>
      </c>
      <c r="M3" s="185" t="s">
        <v>161</v>
      </c>
      <c r="N3" s="185" t="s">
        <v>162</v>
      </c>
      <c r="O3" s="185" t="s">
        <v>163</v>
      </c>
      <c r="P3" s="185" t="s">
        <v>164</v>
      </c>
      <c r="Q3" s="185" t="s">
        <v>165</v>
      </c>
      <c r="R3" s="185" t="s">
        <v>166</v>
      </c>
      <c r="S3" s="185" t="s">
        <v>167</v>
      </c>
      <c r="T3" s="185" t="s">
        <v>168</v>
      </c>
      <c r="U3" s="185" t="s">
        <v>169</v>
      </c>
      <c r="V3" s="185" t="s">
        <v>170</v>
      </c>
      <c r="W3" s="185" t="s">
        <v>171</v>
      </c>
      <c r="X3" s="185" t="s">
        <v>172</v>
      </c>
      <c r="Y3" s="185" t="s">
        <v>173</v>
      </c>
      <c r="Z3" s="185" t="s">
        <v>174</v>
      </c>
      <c r="AA3" s="185" t="s">
        <v>175</v>
      </c>
      <c r="AB3" s="185" t="s">
        <v>176</v>
      </c>
      <c r="AC3" s="185" t="s">
        <v>177</v>
      </c>
      <c r="AD3" s="185" t="s">
        <v>178</v>
      </c>
      <c r="AE3" s="185" t="s">
        <v>179</v>
      </c>
      <c r="AF3" s="185" t="s">
        <v>180</v>
      </c>
      <c r="AG3" s="185" t="s">
        <v>181</v>
      </c>
      <c r="AH3" s="185" t="s">
        <v>182</v>
      </c>
      <c r="AI3" s="185" t="s">
        <v>183</v>
      </c>
      <c r="AJ3" s="185" t="s">
        <v>184</v>
      </c>
      <c r="AK3" s="185" t="s">
        <v>185</v>
      </c>
      <c r="AL3" s="185" t="s">
        <v>186</v>
      </c>
      <c r="AM3" s="185" t="s">
        <v>187</v>
      </c>
      <c r="AN3" s="185" t="s">
        <v>188</v>
      </c>
      <c r="AO3" s="185" t="s">
        <v>189</v>
      </c>
      <c r="AP3" s="185" t="s">
        <v>190</v>
      </c>
      <c r="AQ3" s="185" t="s">
        <v>191</v>
      </c>
      <c r="AR3" s="185" t="s">
        <v>192</v>
      </c>
      <c r="AS3" s="185" t="s">
        <v>193</v>
      </c>
      <c r="AT3" s="185" t="s">
        <v>194</v>
      </c>
      <c r="AU3" s="185" t="s">
        <v>195</v>
      </c>
      <c r="AV3" s="185" t="s">
        <v>196</v>
      </c>
      <c r="AW3" s="185" t="s">
        <v>197</v>
      </c>
      <c r="AX3" s="185" t="s">
        <v>198</v>
      </c>
      <c r="AY3" s="185" t="s">
        <v>199</v>
      </c>
      <c r="AZ3" s="185" t="s">
        <v>200</v>
      </c>
      <c r="BA3" s="185" t="s">
        <v>201</v>
      </c>
      <c r="BB3" s="185" t="s">
        <v>202</v>
      </c>
      <c r="BC3" s="185" t="s">
        <v>203</v>
      </c>
      <c r="BD3" s="185" t="s">
        <v>204</v>
      </c>
      <c r="BE3" s="185" t="s">
        <v>205</v>
      </c>
      <c r="BF3" s="185" t="s">
        <v>206</v>
      </c>
      <c r="BG3" s="185" t="s">
        <v>207</v>
      </c>
      <c r="BH3" s="185" t="s">
        <v>208</v>
      </c>
      <c r="BI3" s="185" t="s">
        <v>209</v>
      </c>
      <c r="BJ3" s="185" t="s">
        <v>210</v>
      </c>
      <c r="BK3" s="185" t="s">
        <v>211</v>
      </c>
      <c r="BL3" s="185" t="s">
        <v>212</v>
      </c>
      <c r="BM3" s="185" t="s">
        <v>213</v>
      </c>
      <c r="BN3" s="185" t="s">
        <v>214</v>
      </c>
      <c r="BO3" s="185" t="s">
        <v>215</v>
      </c>
      <c r="BP3" s="185" t="s">
        <v>216</v>
      </c>
      <c r="BQ3" s="185" t="s">
        <v>217</v>
      </c>
      <c r="BR3" s="185" t="s">
        <v>218</v>
      </c>
      <c r="BS3" s="185" t="s">
        <v>219</v>
      </c>
      <c r="BT3" s="185" t="s">
        <v>220</v>
      </c>
      <c r="BU3" s="185" t="s">
        <v>221</v>
      </c>
      <c r="BV3" s="185" t="s">
        <v>222</v>
      </c>
      <c r="BW3" s="185" t="s">
        <v>223</v>
      </c>
      <c r="BX3" s="185" t="s">
        <v>224</v>
      </c>
      <c r="BY3" s="185" t="s">
        <v>225</v>
      </c>
      <c r="BZ3" s="185" t="s">
        <v>226</v>
      </c>
      <c r="CA3" s="185" t="s">
        <v>227</v>
      </c>
      <c r="CB3" s="185" t="s">
        <v>228</v>
      </c>
      <c r="CC3" s="185" t="s">
        <v>229</v>
      </c>
      <c r="CD3" s="185" t="s">
        <v>230</v>
      </c>
      <c r="CE3" s="185" t="s">
        <v>231</v>
      </c>
      <c r="CF3" s="185" t="s">
        <v>232</v>
      </c>
      <c r="CG3" s="185" t="s">
        <v>233</v>
      </c>
      <c r="CH3" s="185" t="s">
        <v>234</v>
      </c>
      <c r="CI3" s="185" t="s">
        <v>235</v>
      </c>
      <c r="CJ3" s="185" t="s">
        <v>236</v>
      </c>
      <c r="CK3" s="185" t="s">
        <v>237</v>
      </c>
      <c r="CL3" s="185" t="s">
        <v>238</v>
      </c>
      <c r="CM3" s="185" t="s">
        <v>239</v>
      </c>
      <c r="CN3" s="185" t="s">
        <v>240</v>
      </c>
      <c r="CO3" s="185" t="s">
        <v>241</v>
      </c>
      <c r="CP3" s="185" t="s">
        <v>242</v>
      </c>
      <c r="CQ3" s="185" t="s">
        <v>243</v>
      </c>
      <c r="CR3" s="185" t="s">
        <v>244</v>
      </c>
      <c r="CS3" s="185" t="s">
        <v>245</v>
      </c>
      <c r="CT3" s="185" t="s">
        <v>246</v>
      </c>
      <c r="CU3" s="185" t="s">
        <v>247</v>
      </c>
      <c r="CV3" s="185" t="s">
        <v>248</v>
      </c>
      <c r="CW3" s="185" t="s">
        <v>249</v>
      </c>
      <c r="CX3" s="185" t="s">
        <v>250</v>
      </c>
      <c r="CY3" s="185" t="s">
        <v>251</v>
      </c>
      <c r="CZ3" s="185" t="s">
        <v>252</v>
      </c>
      <c r="DA3" s="185" t="s">
        <v>253</v>
      </c>
      <c r="DB3" s="185" t="s">
        <v>254</v>
      </c>
      <c r="DC3" s="185" t="s">
        <v>255</v>
      </c>
      <c r="DD3" s="185" t="s">
        <v>256</v>
      </c>
      <c r="DE3" s="185" t="s">
        <v>257</v>
      </c>
      <c r="DF3" s="185" t="s">
        <v>258</v>
      </c>
      <c r="DG3" s="185" t="s">
        <v>259</v>
      </c>
      <c r="DH3" s="185" t="s">
        <v>260</v>
      </c>
      <c r="DI3" s="185" t="s">
        <v>261</v>
      </c>
      <c r="DJ3" s="185" t="s">
        <v>262</v>
      </c>
      <c r="DK3" s="185" t="s">
        <v>263</v>
      </c>
      <c r="DL3" s="185" t="s">
        <v>264</v>
      </c>
      <c r="DM3" s="185" t="s">
        <v>265</v>
      </c>
      <c r="DN3" s="185" t="s">
        <v>266</v>
      </c>
      <c r="DO3" s="185" t="s">
        <v>267</v>
      </c>
      <c r="DP3" s="185" t="s">
        <v>268</v>
      </c>
      <c r="DQ3" s="185" t="s">
        <v>269</v>
      </c>
      <c r="DR3" s="185" t="s">
        <v>270</v>
      </c>
      <c r="DS3" s="185" t="s">
        <v>271</v>
      </c>
      <c r="DT3" s="185" t="s">
        <v>272</v>
      </c>
      <c r="DU3" s="185" t="s">
        <v>273</v>
      </c>
      <c r="DV3" s="185" t="s">
        <v>274</v>
      </c>
      <c r="DW3" s="185" t="s">
        <v>275</v>
      </c>
      <c r="DX3" s="185" t="s">
        <v>276</v>
      </c>
      <c r="DY3" s="185" t="s">
        <v>277</v>
      </c>
      <c r="DZ3" s="185" t="s">
        <v>278</v>
      </c>
      <c r="EA3" s="185" t="s">
        <v>279</v>
      </c>
      <c r="EB3" s="185" t="s">
        <v>280</v>
      </c>
      <c r="EC3" s="185" t="s">
        <v>281</v>
      </c>
      <c r="ED3" s="185" t="s">
        <v>282</v>
      </c>
      <c r="EE3" s="185" t="s">
        <v>283</v>
      </c>
      <c r="EF3" s="185" t="s">
        <v>284</v>
      </c>
      <c r="EG3" s="185" t="s">
        <v>285</v>
      </c>
      <c r="EH3" s="185" t="s">
        <v>286</v>
      </c>
      <c r="EI3" s="185" t="s">
        <v>287</v>
      </c>
      <c r="EJ3" s="185" t="s">
        <v>288</v>
      </c>
      <c r="EK3" s="185" t="s">
        <v>289</v>
      </c>
      <c r="EL3" s="185" t="s">
        <v>290</v>
      </c>
      <c r="EM3" s="185" t="s">
        <v>291</v>
      </c>
      <c r="EN3" s="185" t="s">
        <v>292</v>
      </c>
      <c r="EO3" s="185" t="s">
        <v>293</v>
      </c>
      <c r="EP3" s="185" t="s">
        <v>294</v>
      </c>
      <c r="EQ3" s="185" t="s">
        <v>295</v>
      </c>
      <c r="ER3" s="185" t="s">
        <v>296</v>
      </c>
      <c r="ES3" s="185" t="s">
        <v>297</v>
      </c>
      <c r="ET3" s="185" t="s">
        <v>298</v>
      </c>
      <c r="EU3" s="185" t="s">
        <v>299</v>
      </c>
      <c r="EV3" s="185" t="s">
        <v>300</v>
      </c>
      <c r="EW3" s="185" t="s">
        <v>301</v>
      </c>
      <c r="EX3" s="185" t="s">
        <v>302</v>
      </c>
      <c r="EY3" s="185" t="s">
        <v>303</v>
      </c>
      <c r="EZ3" s="185" t="s">
        <v>304</v>
      </c>
      <c r="FA3" s="185" t="s">
        <v>305</v>
      </c>
      <c r="FB3" s="185" t="s">
        <v>306</v>
      </c>
      <c r="FC3" s="185" t="s">
        <v>307</v>
      </c>
      <c r="FD3" s="185" t="s">
        <v>308</v>
      </c>
      <c r="FE3" s="185" t="s">
        <v>309</v>
      </c>
      <c r="FF3" s="185" t="s">
        <v>310</v>
      </c>
      <c r="FG3" s="185" t="s">
        <v>311</v>
      </c>
      <c r="FH3" s="185" t="s">
        <v>312</v>
      </c>
      <c r="FI3" s="185" t="s">
        <v>313</v>
      </c>
      <c r="FJ3" s="185" t="s">
        <v>314</v>
      </c>
      <c r="FK3" s="185" t="s">
        <v>315</v>
      </c>
      <c r="FL3" s="185" t="s">
        <v>316</v>
      </c>
      <c r="FM3" s="185" t="s">
        <v>317</v>
      </c>
      <c r="FN3" s="185" t="s">
        <v>318</v>
      </c>
      <c r="FO3" s="185" t="s">
        <v>319</v>
      </c>
      <c r="FP3" s="185" t="s">
        <v>320</v>
      </c>
      <c r="FQ3" s="185" t="s">
        <v>321</v>
      </c>
      <c r="FR3" s="185" t="s">
        <v>322</v>
      </c>
      <c r="FS3" s="185" t="s">
        <v>323</v>
      </c>
      <c r="FT3" s="185" t="s">
        <v>324</v>
      </c>
      <c r="FU3" s="185" t="s">
        <v>325</v>
      </c>
      <c r="FV3" s="185" t="s">
        <v>326</v>
      </c>
      <c r="FW3" s="185" t="s">
        <v>327</v>
      </c>
      <c r="FX3" s="185" t="s">
        <v>328</v>
      </c>
      <c r="FY3" s="185" t="s">
        <v>329</v>
      </c>
      <c r="FZ3" s="185" t="s">
        <v>330</v>
      </c>
      <c r="GA3" s="185" t="s">
        <v>331</v>
      </c>
      <c r="GB3" s="185" t="s">
        <v>332</v>
      </c>
      <c r="GC3" s="185" t="s">
        <v>333</v>
      </c>
      <c r="GD3" s="185" t="s">
        <v>334</v>
      </c>
      <c r="GE3" s="185" t="s">
        <v>335</v>
      </c>
      <c r="GF3" s="185" t="s">
        <v>336</v>
      </c>
      <c r="GG3" s="185" t="s">
        <v>337</v>
      </c>
      <c r="GH3" s="185" t="s">
        <v>338</v>
      </c>
      <c r="GI3" s="185" t="s">
        <v>339</v>
      </c>
      <c r="GJ3" s="185" t="s">
        <v>340</v>
      </c>
      <c r="GK3" s="185" t="s">
        <v>341</v>
      </c>
      <c r="GL3" s="185" t="s">
        <v>342</v>
      </c>
      <c r="GM3" s="185" t="s">
        <v>343</v>
      </c>
      <c r="GN3" s="185" t="s">
        <v>344</v>
      </c>
      <c r="GO3" s="185" t="s">
        <v>345</v>
      </c>
      <c r="GP3" s="185" t="s">
        <v>346</v>
      </c>
      <c r="GQ3" s="185" t="s">
        <v>347</v>
      </c>
      <c r="GR3" s="185" t="s">
        <v>348</v>
      </c>
      <c r="GS3" s="185" t="s">
        <v>349</v>
      </c>
      <c r="GT3" s="185" t="s">
        <v>350</v>
      </c>
      <c r="GU3" s="185" t="s">
        <v>351</v>
      </c>
      <c r="GV3" s="185" t="s">
        <v>352</v>
      </c>
      <c r="GW3" s="185" t="s">
        <v>353</v>
      </c>
      <c r="GX3" s="185" t="s">
        <v>354</v>
      </c>
      <c r="GY3" s="185" t="s">
        <v>355</v>
      </c>
      <c r="GZ3" s="185" t="s">
        <v>356</v>
      </c>
      <c r="HA3" s="185" t="s">
        <v>357</v>
      </c>
      <c r="HB3" s="185" t="s">
        <v>358</v>
      </c>
      <c r="HC3" s="185" t="s">
        <v>359</v>
      </c>
      <c r="HD3" s="185" t="s">
        <v>360</v>
      </c>
      <c r="HE3" s="185" t="s">
        <v>361</v>
      </c>
      <c r="HF3" s="185" t="s">
        <v>362</v>
      </c>
      <c r="HG3" s="185" t="s">
        <v>363</v>
      </c>
      <c r="HH3" s="185" t="s">
        <v>364</v>
      </c>
      <c r="HI3" s="185" t="s">
        <v>365</v>
      </c>
      <c r="HJ3" s="185" t="s">
        <v>366</v>
      </c>
      <c r="HK3" s="185" t="s">
        <v>367</v>
      </c>
      <c r="HL3" s="185" t="s">
        <v>368</v>
      </c>
      <c r="HM3" s="185" t="s">
        <v>369</v>
      </c>
      <c r="HN3" s="185" t="s">
        <v>370</v>
      </c>
      <c r="HO3" s="185" t="s">
        <v>371</v>
      </c>
      <c r="HP3" s="185" t="s">
        <v>372</v>
      </c>
      <c r="HQ3" s="185" t="s">
        <v>373</v>
      </c>
      <c r="HR3" s="185" t="s">
        <v>374</v>
      </c>
      <c r="HS3" s="185" t="s">
        <v>375</v>
      </c>
      <c r="HT3" s="185" t="s">
        <v>376</v>
      </c>
      <c r="HU3" s="185" t="s">
        <v>377</v>
      </c>
      <c r="HV3" s="185" t="s">
        <v>378</v>
      </c>
      <c r="HW3" s="185" t="s">
        <v>379</v>
      </c>
      <c r="HX3" s="185" t="s">
        <v>380</v>
      </c>
      <c r="HY3" s="185" t="s">
        <v>381</v>
      </c>
      <c r="HZ3" s="185" t="s">
        <v>382</v>
      </c>
      <c r="IA3" s="185" t="s">
        <v>383</v>
      </c>
      <c r="IB3" s="185" t="s">
        <v>384</v>
      </c>
      <c r="IC3" s="185" t="s">
        <v>385</v>
      </c>
      <c r="ID3" s="185" t="s">
        <v>386</v>
      </c>
      <c r="IE3" s="185" t="s">
        <v>387</v>
      </c>
      <c r="IF3" s="185" t="s">
        <v>388</v>
      </c>
      <c r="IG3" s="185" t="s">
        <v>389</v>
      </c>
      <c r="IH3" s="185" t="s">
        <v>390</v>
      </c>
      <c r="II3" s="185" t="s">
        <v>391</v>
      </c>
      <c r="IJ3" s="185" t="s">
        <v>392</v>
      </c>
      <c r="IK3" s="185" t="s">
        <v>393</v>
      </c>
      <c r="IL3" s="185" t="s">
        <v>394</v>
      </c>
      <c r="IM3" s="185" t="s">
        <v>395</v>
      </c>
    </row>
    <row r="4" spans="1:256" s="200" customFormat="1" ht="12.75" x14ac:dyDescent="0.2">
      <c r="A4" s="191" t="str">
        <f t="shared" ref="A4:A67" si="0">IF(C4&gt;0,"x","")</f>
        <v/>
      </c>
      <c r="B4" s="146" t="str">
        <f>Stoff!B2</f>
        <v>Arsen</v>
      </c>
      <c r="C4" s="192">
        <f t="shared" ref="C4:C67" si="1">COUNT(G4:IV4)</f>
        <v>0</v>
      </c>
      <c r="D4" s="193">
        <f t="shared" ref="D4:D67" si="2">MAXA(G4:IV4)</f>
        <v>0</v>
      </c>
      <c r="E4" s="193">
        <f>IF(D4&gt;0,AVERAGE(G4:IV4),0)</f>
        <v>0</v>
      </c>
      <c r="F4" s="194" t="e">
        <f t="shared" ref="F4:F67" si="3">D4/MEDIAN(G4:IV4)</f>
        <v>#NUM!</v>
      </c>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7"/>
      <c r="EE4" s="197"/>
      <c r="EF4" s="197"/>
      <c r="EG4" s="197"/>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9"/>
      <c r="IO4" s="199"/>
      <c r="IP4" s="199"/>
      <c r="IQ4" s="199"/>
      <c r="IR4" s="199"/>
      <c r="IS4" s="199"/>
      <c r="IT4" s="199"/>
      <c r="IU4" s="199"/>
      <c r="IV4" s="199"/>
    </row>
    <row r="5" spans="1:256" s="200" customFormat="1" ht="12.75" x14ac:dyDescent="0.2">
      <c r="A5" s="191" t="str">
        <f t="shared" si="0"/>
        <v/>
      </c>
      <c r="B5" s="146" t="str">
        <f>Stoff!B3</f>
        <v>Bly</v>
      </c>
      <c r="C5" s="192">
        <f t="shared" si="1"/>
        <v>0</v>
      </c>
      <c r="D5" s="193">
        <f t="shared" si="2"/>
        <v>0</v>
      </c>
      <c r="E5" s="193">
        <f t="shared" ref="E5:E68" si="4">IF(D5&gt;0,AVERAGE(G5:IV5),0)</f>
        <v>0</v>
      </c>
      <c r="F5" s="194" t="e">
        <f t="shared" si="3"/>
        <v>#NUM!</v>
      </c>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7"/>
      <c r="EE5" s="197"/>
      <c r="EF5" s="197"/>
      <c r="EG5" s="197"/>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9"/>
      <c r="IO5" s="199"/>
      <c r="IP5" s="199"/>
      <c r="IQ5" s="199"/>
      <c r="IR5" s="199"/>
      <c r="IS5" s="199"/>
      <c r="IT5" s="199"/>
      <c r="IU5" s="199"/>
      <c r="IV5" s="199"/>
    </row>
    <row r="6" spans="1:256" s="200" customFormat="1" ht="12.75" x14ac:dyDescent="0.2">
      <c r="A6" s="191" t="str">
        <f t="shared" si="0"/>
        <v/>
      </c>
      <c r="B6" s="146" t="str">
        <f>Stoff!B4</f>
        <v>Kadmium</v>
      </c>
      <c r="C6" s="192">
        <f t="shared" si="1"/>
        <v>0</v>
      </c>
      <c r="D6" s="193">
        <f t="shared" si="2"/>
        <v>0</v>
      </c>
      <c r="E6" s="193">
        <f t="shared" si="4"/>
        <v>0</v>
      </c>
      <c r="F6" s="194" t="e">
        <f t="shared" si="3"/>
        <v>#NUM!</v>
      </c>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7"/>
      <c r="EE6" s="197"/>
      <c r="EF6" s="197"/>
      <c r="EG6" s="197"/>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9"/>
      <c r="IO6" s="199"/>
      <c r="IP6" s="199"/>
      <c r="IQ6" s="199"/>
      <c r="IR6" s="199"/>
      <c r="IS6" s="199"/>
      <c r="IT6" s="199"/>
      <c r="IU6" s="199"/>
      <c r="IV6" s="199"/>
    </row>
    <row r="7" spans="1:256" s="200" customFormat="1" ht="12.75" x14ac:dyDescent="0.2">
      <c r="A7" s="191" t="str">
        <f t="shared" si="0"/>
        <v/>
      </c>
      <c r="B7" s="146" t="str">
        <f>Stoff!B5</f>
        <v>Kvikksølv</v>
      </c>
      <c r="C7" s="192">
        <f t="shared" si="1"/>
        <v>0</v>
      </c>
      <c r="D7" s="193">
        <f t="shared" si="2"/>
        <v>0</v>
      </c>
      <c r="E7" s="193">
        <f t="shared" si="4"/>
        <v>0</v>
      </c>
      <c r="F7" s="194" t="e">
        <f t="shared" si="3"/>
        <v>#NUM!</v>
      </c>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7"/>
      <c r="EE7" s="197"/>
      <c r="EF7" s="197"/>
      <c r="EG7" s="197"/>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9"/>
      <c r="IO7" s="199"/>
      <c r="IP7" s="199"/>
      <c r="IQ7" s="199"/>
      <c r="IR7" s="199"/>
      <c r="IS7" s="199"/>
      <c r="IT7" s="199"/>
      <c r="IU7" s="199"/>
      <c r="IV7" s="199"/>
    </row>
    <row r="8" spans="1:256" s="200" customFormat="1" ht="12.75" x14ac:dyDescent="0.2">
      <c r="A8" s="191" t="str">
        <f t="shared" si="0"/>
        <v/>
      </c>
      <c r="B8" s="146" t="str">
        <f>Stoff!B6</f>
        <v>Kobber</v>
      </c>
      <c r="C8" s="192">
        <f t="shared" si="1"/>
        <v>0</v>
      </c>
      <c r="D8" s="193">
        <f t="shared" si="2"/>
        <v>0</v>
      </c>
      <c r="E8" s="193">
        <f t="shared" si="4"/>
        <v>0</v>
      </c>
      <c r="F8" s="194" t="e">
        <f t="shared" si="3"/>
        <v>#NUM!</v>
      </c>
      <c r="G8" s="195"/>
      <c r="H8" s="195"/>
      <c r="I8" s="195"/>
      <c r="J8" s="195"/>
      <c r="K8" s="195"/>
      <c r="L8" s="201"/>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7"/>
      <c r="EE8" s="197"/>
      <c r="EF8" s="197"/>
      <c r="EG8" s="197"/>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9"/>
      <c r="IO8" s="199"/>
      <c r="IP8" s="199"/>
      <c r="IQ8" s="199"/>
      <c r="IR8" s="199"/>
      <c r="IS8" s="199"/>
      <c r="IT8" s="199"/>
      <c r="IU8" s="199"/>
      <c r="IV8" s="199"/>
    </row>
    <row r="9" spans="1:256" s="200" customFormat="1" ht="12.75" x14ac:dyDescent="0.2">
      <c r="A9" s="191" t="str">
        <f t="shared" si="0"/>
        <v/>
      </c>
      <c r="B9" s="146" t="str">
        <f>Stoff!B7</f>
        <v>Sink</v>
      </c>
      <c r="C9" s="192">
        <f t="shared" si="1"/>
        <v>0</v>
      </c>
      <c r="D9" s="193">
        <f t="shared" si="2"/>
        <v>0</v>
      </c>
      <c r="E9" s="193">
        <f t="shared" si="4"/>
        <v>0</v>
      </c>
      <c r="F9" s="194" t="e">
        <f t="shared" si="3"/>
        <v>#NUM!</v>
      </c>
      <c r="G9" s="195"/>
      <c r="H9" s="195"/>
      <c r="I9" s="195"/>
      <c r="J9" s="195"/>
      <c r="K9" s="195"/>
      <c r="L9" s="201"/>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c r="DJ9" s="196"/>
      <c r="DK9" s="196"/>
      <c r="DL9" s="196"/>
      <c r="DM9" s="196"/>
      <c r="DN9" s="196"/>
      <c r="DO9" s="196"/>
      <c r="DP9" s="196"/>
      <c r="DQ9" s="196"/>
      <c r="DR9" s="196"/>
      <c r="DS9" s="196"/>
      <c r="DT9" s="196"/>
      <c r="DU9" s="196"/>
      <c r="DV9" s="196"/>
      <c r="DW9" s="196"/>
      <c r="DX9" s="196"/>
      <c r="DY9" s="196"/>
      <c r="DZ9" s="196"/>
      <c r="EA9" s="196"/>
      <c r="EB9" s="196"/>
      <c r="EC9" s="196"/>
      <c r="ED9" s="197"/>
      <c r="EE9" s="197"/>
      <c r="EF9" s="197"/>
      <c r="EG9" s="197"/>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9"/>
      <c r="IO9" s="199"/>
      <c r="IP9" s="199"/>
      <c r="IQ9" s="199"/>
      <c r="IR9" s="199"/>
      <c r="IS9" s="199"/>
      <c r="IT9" s="199"/>
      <c r="IU9" s="199"/>
      <c r="IV9" s="199"/>
    </row>
    <row r="10" spans="1:256" s="200" customFormat="1" ht="12.75" x14ac:dyDescent="0.2">
      <c r="A10" s="191" t="str">
        <f t="shared" si="0"/>
        <v/>
      </c>
      <c r="B10" s="146" t="str">
        <f>Stoff!B8</f>
        <v>Krom (III)</v>
      </c>
      <c r="C10" s="192">
        <f t="shared" si="1"/>
        <v>0</v>
      </c>
      <c r="D10" s="193">
        <f t="shared" si="2"/>
        <v>0</v>
      </c>
      <c r="E10" s="193">
        <f t="shared" si="4"/>
        <v>0</v>
      </c>
      <c r="F10" s="194" t="e">
        <f t="shared" si="3"/>
        <v>#NUM!</v>
      </c>
      <c r="G10" s="195"/>
      <c r="H10" s="195"/>
      <c r="I10" s="195"/>
      <c r="J10" s="195"/>
      <c r="K10" s="195"/>
      <c r="L10" s="201"/>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c r="DJ10" s="196"/>
      <c r="DK10" s="196"/>
      <c r="DL10" s="196"/>
      <c r="DM10" s="196"/>
      <c r="DN10" s="196"/>
      <c r="DO10" s="196"/>
      <c r="DP10" s="196"/>
      <c r="DQ10" s="196"/>
      <c r="DR10" s="196"/>
      <c r="DS10" s="196"/>
      <c r="DT10" s="196"/>
      <c r="DU10" s="196"/>
      <c r="DV10" s="196"/>
      <c r="DW10" s="196"/>
      <c r="DX10" s="196"/>
      <c r="DY10" s="196"/>
      <c r="DZ10" s="196"/>
      <c r="EA10" s="196"/>
      <c r="EB10" s="196"/>
      <c r="EC10" s="196"/>
      <c r="ED10" s="197"/>
      <c r="EE10" s="197"/>
      <c r="EF10" s="197"/>
      <c r="EG10" s="197"/>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9"/>
      <c r="IO10" s="199"/>
      <c r="IP10" s="199"/>
      <c r="IQ10" s="199"/>
      <c r="IR10" s="199"/>
      <c r="IS10" s="199"/>
      <c r="IT10" s="199"/>
      <c r="IU10" s="199"/>
      <c r="IV10" s="199"/>
    </row>
    <row r="11" spans="1:256" s="200" customFormat="1" ht="12.75" x14ac:dyDescent="0.2">
      <c r="A11" s="191" t="str">
        <f t="shared" si="0"/>
        <v/>
      </c>
      <c r="B11" s="146" t="str">
        <f>Stoff!B9</f>
        <v>Krom (VI)</v>
      </c>
      <c r="C11" s="192">
        <f t="shared" si="1"/>
        <v>0</v>
      </c>
      <c r="D11" s="193">
        <f t="shared" si="2"/>
        <v>0</v>
      </c>
      <c r="E11" s="193">
        <f t="shared" si="4"/>
        <v>0</v>
      </c>
      <c r="F11" s="194" t="e">
        <f t="shared" si="3"/>
        <v>#NUM!</v>
      </c>
      <c r="G11" s="195"/>
      <c r="H11" s="195"/>
      <c r="I11" s="195"/>
      <c r="J11" s="195"/>
      <c r="K11" s="195"/>
      <c r="L11" s="201"/>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c r="DY11" s="196"/>
      <c r="DZ11" s="196"/>
      <c r="EA11" s="196"/>
      <c r="EB11" s="196"/>
      <c r="EC11" s="196"/>
      <c r="ED11" s="197"/>
      <c r="EE11" s="197"/>
      <c r="EF11" s="197"/>
      <c r="EG11" s="197"/>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9"/>
      <c r="IO11" s="199"/>
      <c r="IP11" s="199"/>
      <c r="IQ11" s="199"/>
      <c r="IR11" s="199"/>
      <c r="IS11" s="199"/>
      <c r="IT11" s="199"/>
      <c r="IU11" s="199"/>
      <c r="IV11" s="199"/>
    </row>
    <row r="12" spans="1:256" s="200" customFormat="1" ht="12.75" x14ac:dyDescent="0.2">
      <c r="A12" s="191" t="str">
        <f t="shared" si="0"/>
        <v/>
      </c>
      <c r="B12" s="146" t="str">
        <f>Stoff!B10</f>
        <v>Krom totalt (III + VI)</v>
      </c>
      <c r="C12" s="192">
        <f t="shared" si="1"/>
        <v>0</v>
      </c>
      <c r="D12" s="193">
        <f t="shared" si="2"/>
        <v>0</v>
      </c>
      <c r="E12" s="193">
        <f t="shared" si="4"/>
        <v>0</v>
      </c>
      <c r="F12" s="194" t="e">
        <f t="shared" si="3"/>
        <v>#NUM!</v>
      </c>
      <c r="G12" s="195"/>
      <c r="H12" s="195"/>
      <c r="I12" s="195"/>
      <c r="J12" s="195"/>
      <c r="K12" s="195"/>
      <c r="L12" s="195"/>
      <c r="M12" s="195"/>
      <c r="N12" s="195"/>
      <c r="O12" s="195"/>
      <c r="P12" s="195"/>
      <c r="Q12" s="195"/>
      <c r="R12" s="195"/>
      <c r="S12" s="195"/>
      <c r="T12" s="195"/>
      <c r="U12" s="195"/>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7"/>
      <c r="EE12" s="197"/>
      <c r="EF12" s="197"/>
      <c r="EG12" s="197"/>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9"/>
      <c r="IO12" s="199"/>
      <c r="IP12" s="199"/>
      <c r="IQ12" s="199"/>
      <c r="IR12" s="199"/>
      <c r="IS12" s="199"/>
      <c r="IT12" s="199"/>
      <c r="IU12" s="199"/>
      <c r="IV12" s="199"/>
    </row>
    <row r="13" spans="1:256" s="200" customFormat="1" ht="12.75" x14ac:dyDescent="0.2">
      <c r="A13" s="191" t="str">
        <f t="shared" si="0"/>
        <v/>
      </c>
      <c r="B13" s="146" t="str">
        <f>Stoff!B11</f>
        <v>Nikkel</v>
      </c>
      <c r="C13" s="192">
        <f t="shared" si="1"/>
        <v>0</v>
      </c>
      <c r="D13" s="193">
        <f t="shared" si="2"/>
        <v>0</v>
      </c>
      <c r="E13" s="193">
        <f t="shared" si="4"/>
        <v>0</v>
      </c>
      <c r="F13" s="194" t="e">
        <f t="shared" si="3"/>
        <v>#NUM!</v>
      </c>
      <c r="G13" s="195"/>
      <c r="H13" s="195"/>
      <c r="I13" s="195"/>
      <c r="J13" s="195"/>
      <c r="K13" s="195"/>
      <c r="L13" s="195"/>
      <c r="M13" s="195"/>
      <c r="N13" s="195"/>
      <c r="O13" s="195"/>
      <c r="P13" s="195"/>
      <c r="Q13" s="195"/>
      <c r="R13" s="195"/>
      <c r="S13" s="195"/>
      <c r="T13" s="195"/>
      <c r="U13" s="195"/>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6"/>
      <c r="DW13" s="196"/>
      <c r="DX13" s="196"/>
      <c r="DY13" s="196"/>
      <c r="DZ13" s="196"/>
      <c r="EA13" s="196"/>
      <c r="EB13" s="196"/>
      <c r="EC13" s="196"/>
      <c r="ED13" s="197"/>
      <c r="EE13" s="197"/>
      <c r="EF13" s="197"/>
      <c r="EG13" s="197"/>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9"/>
      <c r="IO13" s="199"/>
      <c r="IP13" s="199"/>
      <c r="IQ13" s="199"/>
      <c r="IR13" s="199"/>
      <c r="IS13" s="199"/>
      <c r="IT13" s="199"/>
      <c r="IU13" s="199"/>
      <c r="IV13" s="199"/>
    </row>
    <row r="14" spans="1:256" s="200" customFormat="1" ht="12.75" x14ac:dyDescent="0.2">
      <c r="A14" s="191" t="str">
        <f t="shared" si="0"/>
        <v/>
      </c>
      <c r="B14" s="146" t="str">
        <f>Stoff!B12</f>
        <v>Cyanid fri</v>
      </c>
      <c r="C14" s="192">
        <f t="shared" si="1"/>
        <v>0</v>
      </c>
      <c r="D14" s="193">
        <f t="shared" si="2"/>
        <v>0</v>
      </c>
      <c r="E14" s="193">
        <f t="shared" si="4"/>
        <v>0</v>
      </c>
      <c r="F14" s="194" t="e">
        <f t="shared" si="3"/>
        <v>#NUM!</v>
      </c>
      <c r="G14" s="195"/>
      <c r="H14" s="195"/>
      <c r="I14" s="195"/>
      <c r="J14" s="195"/>
      <c r="K14" s="195"/>
      <c r="L14" s="195"/>
      <c r="M14" s="195"/>
      <c r="N14" s="195"/>
      <c r="O14" s="195"/>
      <c r="P14" s="195"/>
      <c r="Q14" s="195"/>
      <c r="R14" s="195"/>
      <c r="S14" s="195"/>
      <c r="T14" s="195"/>
      <c r="U14" s="195"/>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6"/>
      <c r="CH14" s="196"/>
      <c r="CI14" s="196"/>
      <c r="CJ14" s="196"/>
      <c r="CK14" s="196"/>
      <c r="CL14" s="196"/>
      <c r="CM14" s="196"/>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c r="DR14" s="196"/>
      <c r="DS14" s="196"/>
      <c r="DT14" s="196"/>
      <c r="DU14" s="196"/>
      <c r="DV14" s="196"/>
      <c r="DW14" s="196"/>
      <c r="DX14" s="196"/>
      <c r="DY14" s="196"/>
      <c r="DZ14" s="196"/>
      <c r="EA14" s="196"/>
      <c r="EB14" s="196"/>
      <c r="EC14" s="196"/>
      <c r="ED14" s="197"/>
      <c r="EE14" s="197"/>
      <c r="EF14" s="197"/>
      <c r="EG14" s="197"/>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9"/>
      <c r="IO14" s="199"/>
      <c r="IP14" s="199"/>
      <c r="IQ14" s="199"/>
      <c r="IR14" s="199"/>
      <c r="IS14" s="199"/>
      <c r="IT14" s="199"/>
      <c r="IU14" s="199"/>
      <c r="IV14" s="199"/>
    </row>
    <row r="15" spans="1:256" s="200" customFormat="1" ht="12.75" x14ac:dyDescent="0.2">
      <c r="A15" s="191" t="str">
        <f t="shared" si="0"/>
        <v/>
      </c>
      <c r="B15" s="146" t="str">
        <f>Stoff!B13</f>
        <v>PCB CAS1336-36-3</v>
      </c>
      <c r="C15" s="192">
        <f t="shared" si="1"/>
        <v>0</v>
      </c>
      <c r="D15" s="193">
        <f t="shared" si="2"/>
        <v>0</v>
      </c>
      <c r="E15" s="193">
        <f t="shared" si="4"/>
        <v>0</v>
      </c>
      <c r="F15" s="194" t="e">
        <f t="shared" si="3"/>
        <v>#NUM!</v>
      </c>
      <c r="G15" s="195"/>
      <c r="H15" s="195"/>
      <c r="I15" s="195"/>
      <c r="J15" s="195"/>
      <c r="K15" s="195"/>
      <c r="L15" s="195"/>
      <c r="M15" s="195"/>
      <c r="N15" s="195"/>
      <c r="O15" s="195"/>
      <c r="P15" s="195"/>
      <c r="Q15" s="195"/>
      <c r="R15" s="195"/>
      <c r="S15" s="195"/>
      <c r="T15" s="195"/>
      <c r="U15" s="195"/>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6"/>
      <c r="CH15" s="196"/>
      <c r="CI15" s="196"/>
      <c r="CJ15" s="196"/>
      <c r="CK15" s="196"/>
      <c r="CL15" s="196"/>
      <c r="CM15" s="196"/>
      <c r="CN15" s="196"/>
      <c r="CO15" s="196"/>
      <c r="CP15" s="196"/>
      <c r="CQ15" s="196"/>
      <c r="CR15" s="196"/>
      <c r="CS15" s="196"/>
      <c r="CT15" s="196"/>
      <c r="CU15" s="196"/>
      <c r="CV15" s="196"/>
      <c r="CW15" s="196"/>
      <c r="CX15" s="196"/>
      <c r="CY15" s="196"/>
      <c r="CZ15" s="196"/>
      <c r="DA15" s="196"/>
      <c r="DB15" s="196"/>
      <c r="DC15" s="196"/>
      <c r="DD15" s="196"/>
      <c r="DE15" s="196"/>
      <c r="DF15" s="196"/>
      <c r="DG15" s="196"/>
      <c r="DH15" s="196"/>
      <c r="DI15" s="196"/>
      <c r="DJ15" s="196"/>
      <c r="DK15" s="196"/>
      <c r="DL15" s="196"/>
      <c r="DM15" s="196"/>
      <c r="DN15" s="196"/>
      <c r="DO15" s="196"/>
      <c r="DP15" s="196"/>
      <c r="DQ15" s="196"/>
      <c r="DR15" s="196"/>
      <c r="DS15" s="196"/>
      <c r="DT15" s="196"/>
      <c r="DU15" s="196"/>
      <c r="DV15" s="196"/>
      <c r="DW15" s="196"/>
      <c r="DX15" s="196"/>
      <c r="DY15" s="196"/>
      <c r="DZ15" s="196"/>
      <c r="EA15" s="196"/>
      <c r="EB15" s="196"/>
      <c r="EC15" s="196"/>
      <c r="ED15" s="197"/>
      <c r="EE15" s="197"/>
      <c r="EF15" s="197"/>
      <c r="EG15" s="197"/>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9"/>
      <c r="IO15" s="199"/>
      <c r="IP15" s="199"/>
      <c r="IQ15" s="199"/>
      <c r="IR15" s="199"/>
      <c r="IS15" s="199"/>
      <c r="IT15" s="199"/>
      <c r="IU15" s="199"/>
      <c r="IV15" s="199"/>
    </row>
    <row r="16" spans="1:256" s="200" customFormat="1" ht="12.75" x14ac:dyDescent="0.2">
      <c r="A16" s="191" t="str">
        <f t="shared" si="0"/>
        <v/>
      </c>
      <c r="B16" s="146" t="str">
        <f>Stoff!B14</f>
        <v>Lindan</v>
      </c>
      <c r="C16" s="192">
        <f t="shared" si="1"/>
        <v>0</v>
      </c>
      <c r="D16" s="193">
        <f t="shared" si="2"/>
        <v>0</v>
      </c>
      <c r="E16" s="193">
        <f t="shared" si="4"/>
        <v>0</v>
      </c>
      <c r="F16" s="194" t="e">
        <f t="shared" si="3"/>
        <v>#NUM!</v>
      </c>
      <c r="G16" s="195"/>
      <c r="H16" s="195"/>
      <c r="I16" s="195"/>
      <c r="J16" s="195"/>
      <c r="K16" s="195"/>
      <c r="L16" s="195"/>
      <c r="M16" s="195"/>
      <c r="N16" s="195"/>
      <c r="O16" s="195"/>
      <c r="P16" s="195"/>
      <c r="Q16" s="195"/>
      <c r="R16" s="195"/>
      <c r="S16" s="195"/>
      <c r="T16" s="195"/>
      <c r="U16" s="195"/>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c r="DM16" s="196"/>
      <c r="DN16" s="196"/>
      <c r="DO16" s="196"/>
      <c r="DP16" s="196"/>
      <c r="DQ16" s="196"/>
      <c r="DR16" s="196"/>
      <c r="DS16" s="196"/>
      <c r="DT16" s="196"/>
      <c r="DU16" s="196"/>
      <c r="DV16" s="196"/>
      <c r="DW16" s="196"/>
      <c r="DX16" s="196"/>
      <c r="DY16" s="196"/>
      <c r="DZ16" s="196"/>
      <c r="EA16" s="196"/>
      <c r="EB16" s="196"/>
      <c r="EC16" s="196"/>
      <c r="ED16" s="197"/>
      <c r="EE16" s="197"/>
      <c r="EF16" s="197"/>
      <c r="EG16" s="197"/>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9"/>
      <c r="IO16" s="199"/>
      <c r="IP16" s="199"/>
      <c r="IQ16" s="199"/>
      <c r="IR16" s="199"/>
      <c r="IS16" s="199"/>
      <c r="IT16" s="199"/>
      <c r="IU16" s="199"/>
      <c r="IV16" s="199"/>
    </row>
    <row r="17" spans="1:256" s="200" customFormat="1" ht="12.75" x14ac:dyDescent="0.2">
      <c r="A17" s="191" t="str">
        <f t="shared" si="0"/>
        <v/>
      </c>
      <c r="B17" s="146" t="str">
        <f>Stoff!B15</f>
        <v>DDT</v>
      </c>
      <c r="C17" s="192">
        <f t="shared" si="1"/>
        <v>0</v>
      </c>
      <c r="D17" s="193">
        <f t="shared" si="2"/>
        <v>0</v>
      </c>
      <c r="E17" s="193">
        <f t="shared" si="4"/>
        <v>0</v>
      </c>
      <c r="F17" s="194" t="e">
        <f t="shared" si="3"/>
        <v>#NUM!</v>
      </c>
      <c r="G17" s="195"/>
      <c r="H17" s="195"/>
      <c r="I17" s="195"/>
      <c r="J17" s="195"/>
      <c r="K17" s="195"/>
      <c r="L17" s="195"/>
      <c r="M17" s="195"/>
      <c r="N17" s="195"/>
      <c r="O17" s="195"/>
      <c r="P17" s="195"/>
      <c r="Q17" s="195"/>
      <c r="R17" s="195"/>
      <c r="S17" s="195"/>
      <c r="T17" s="195"/>
      <c r="U17" s="195"/>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7"/>
      <c r="EE17" s="197"/>
      <c r="EF17" s="197"/>
      <c r="EG17" s="197"/>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9"/>
      <c r="IO17" s="199"/>
      <c r="IP17" s="199"/>
      <c r="IQ17" s="199"/>
      <c r="IR17" s="199"/>
      <c r="IS17" s="199"/>
      <c r="IT17" s="199"/>
      <c r="IU17" s="199"/>
      <c r="IV17" s="199"/>
    </row>
    <row r="18" spans="1:256" s="200" customFormat="1" ht="12.75" x14ac:dyDescent="0.2">
      <c r="A18" s="191" t="str">
        <f t="shared" si="0"/>
        <v/>
      </c>
      <c r="B18" s="146" t="str">
        <f>Stoff!B16</f>
        <v>Monoklorbensen</v>
      </c>
      <c r="C18" s="192">
        <f t="shared" si="1"/>
        <v>0</v>
      </c>
      <c r="D18" s="193">
        <f t="shared" si="2"/>
        <v>0</v>
      </c>
      <c r="E18" s="193">
        <f t="shared" si="4"/>
        <v>0</v>
      </c>
      <c r="F18" s="194" t="e">
        <f t="shared" si="3"/>
        <v>#NUM!</v>
      </c>
      <c r="G18" s="195"/>
      <c r="H18" s="195"/>
      <c r="I18" s="195"/>
      <c r="J18" s="195"/>
      <c r="K18" s="195"/>
      <c r="L18" s="195"/>
      <c r="M18" s="195"/>
      <c r="N18" s="195"/>
      <c r="O18" s="195"/>
      <c r="P18" s="195"/>
      <c r="Q18" s="195"/>
      <c r="R18" s="195"/>
      <c r="S18" s="195"/>
      <c r="T18" s="195"/>
      <c r="U18" s="195"/>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7"/>
      <c r="EE18" s="197"/>
      <c r="EF18" s="197"/>
      <c r="EG18" s="197"/>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9"/>
      <c r="IO18" s="199"/>
      <c r="IP18" s="199"/>
      <c r="IQ18" s="199"/>
      <c r="IR18" s="199"/>
      <c r="IS18" s="199"/>
      <c r="IT18" s="199"/>
      <c r="IU18" s="199"/>
      <c r="IV18" s="199"/>
    </row>
    <row r="19" spans="1:256" s="200" customFormat="1" ht="12.75" x14ac:dyDescent="0.2">
      <c r="A19" s="191" t="str">
        <f t="shared" si="0"/>
        <v/>
      </c>
      <c r="B19" s="146" t="str">
        <f>Stoff!B17</f>
        <v>1,2-diklorbensen</v>
      </c>
      <c r="C19" s="192">
        <f t="shared" si="1"/>
        <v>0</v>
      </c>
      <c r="D19" s="193">
        <f t="shared" si="2"/>
        <v>0</v>
      </c>
      <c r="E19" s="193">
        <f t="shared" si="4"/>
        <v>0</v>
      </c>
      <c r="F19" s="194" t="e">
        <f t="shared" si="3"/>
        <v>#NUM!</v>
      </c>
      <c r="G19" s="195"/>
      <c r="H19" s="195"/>
      <c r="I19" s="195"/>
      <c r="J19" s="195"/>
      <c r="K19" s="195"/>
      <c r="L19" s="195"/>
      <c r="M19" s="195"/>
      <c r="N19" s="195"/>
      <c r="O19" s="195"/>
      <c r="P19" s="195"/>
      <c r="Q19" s="195"/>
      <c r="R19" s="195"/>
      <c r="S19" s="195"/>
      <c r="T19" s="195"/>
      <c r="U19" s="195"/>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6"/>
      <c r="CH19" s="196"/>
      <c r="CI19" s="196"/>
      <c r="CJ19" s="196"/>
      <c r="CK19" s="196"/>
      <c r="CL19" s="196"/>
      <c r="CM19" s="196"/>
      <c r="CN19" s="196"/>
      <c r="CO19" s="196"/>
      <c r="CP19" s="196"/>
      <c r="CQ19" s="196"/>
      <c r="CR19" s="196"/>
      <c r="CS19" s="196"/>
      <c r="CT19" s="196"/>
      <c r="CU19" s="196"/>
      <c r="CV19" s="196"/>
      <c r="CW19" s="196"/>
      <c r="CX19" s="196"/>
      <c r="CY19" s="196"/>
      <c r="CZ19" s="196"/>
      <c r="DA19" s="196"/>
      <c r="DB19" s="196"/>
      <c r="DC19" s="196"/>
      <c r="DD19" s="196"/>
      <c r="DE19" s="196"/>
      <c r="DF19" s="196"/>
      <c r="DG19" s="196"/>
      <c r="DH19" s="196"/>
      <c r="DI19" s="196"/>
      <c r="DJ19" s="196"/>
      <c r="DK19" s="196"/>
      <c r="DL19" s="196"/>
      <c r="DM19" s="196"/>
      <c r="DN19" s="196"/>
      <c r="DO19" s="196"/>
      <c r="DP19" s="196"/>
      <c r="DQ19" s="196"/>
      <c r="DR19" s="196"/>
      <c r="DS19" s="196"/>
      <c r="DT19" s="196"/>
      <c r="DU19" s="196"/>
      <c r="DV19" s="196"/>
      <c r="DW19" s="196"/>
      <c r="DX19" s="196"/>
      <c r="DY19" s="196"/>
      <c r="DZ19" s="196"/>
      <c r="EA19" s="196"/>
      <c r="EB19" s="196"/>
      <c r="EC19" s="196"/>
      <c r="ED19" s="197"/>
      <c r="EE19" s="197"/>
      <c r="EF19" s="197"/>
      <c r="EG19" s="197"/>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9"/>
      <c r="IO19" s="199"/>
      <c r="IP19" s="199"/>
      <c r="IQ19" s="199"/>
      <c r="IR19" s="199"/>
      <c r="IS19" s="199"/>
      <c r="IT19" s="199"/>
      <c r="IU19" s="199"/>
      <c r="IV19" s="199"/>
    </row>
    <row r="20" spans="1:256" s="200" customFormat="1" ht="12.75" x14ac:dyDescent="0.2">
      <c r="A20" s="191" t="str">
        <f t="shared" si="0"/>
        <v/>
      </c>
      <c r="B20" s="146" t="str">
        <f>Stoff!B18</f>
        <v>1,4-diklorbensen</v>
      </c>
      <c r="C20" s="192">
        <f t="shared" si="1"/>
        <v>0</v>
      </c>
      <c r="D20" s="193">
        <f t="shared" si="2"/>
        <v>0</v>
      </c>
      <c r="E20" s="193">
        <f t="shared" si="4"/>
        <v>0</v>
      </c>
      <c r="F20" s="194" t="e">
        <f t="shared" si="3"/>
        <v>#NUM!</v>
      </c>
      <c r="G20" s="195"/>
      <c r="H20" s="195"/>
      <c r="I20" s="195"/>
      <c r="J20" s="195"/>
      <c r="K20" s="195"/>
      <c r="L20" s="195"/>
      <c r="M20" s="195"/>
      <c r="N20" s="195"/>
      <c r="O20" s="195"/>
      <c r="P20" s="195"/>
      <c r="Q20" s="195"/>
      <c r="R20" s="195"/>
      <c r="S20" s="195"/>
      <c r="T20" s="195"/>
      <c r="U20" s="195"/>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C20" s="196"/>
      <c r="ED20" s="197"/>
      <c r="EE20" s="197"/>
      <c r="EF20" s="197"/>
      <c r="EG20" s="197"/>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9"/>
      <c r="IO20" s="199"/>
      <c r="IP20" s="199"/>
      <c r="IQ20" s="199"/>
      <c r="IR20" s="199"/>
      <c r="IS20" s="199"/>
      <c r="IT20" s="199"/>
      <c r="IU20" s="199"/>
      <c r="IV20" s="199"/>
    </row>
    <row r="21" spans="1:256" s="200" customFormat="1" ht="12.75" x14ac:dyDescent="0.2">
      <c r="A21" s="191" t="str">
        <f t="shared" si="0"/>
        <v/>
      </c>
      <c r="B21" s="146" t="str">
        <f>Stoff!B19</f>
        <v>1,2,4-triklorbensen</v>
      </c>
      <c r="C21" s="192">
        <f t="shared" si="1"/>
        <v>0</v>
      </c>
      <c r="D21" s="193">
        <f t="shared" si="2"/>
        <v>0</v>
      </c>
      <c r="E21" s="193">
        <f t="shared" si="4"/>
        <v>0</v>
      </c>
      <c r="F21" s="194" t="e">
        <f t="shared" si="3"/>
        <v>#NUM!</v>
      </c>
      <c r="G21" s="195"/>
      <c r="H21" s="195"/>
      <c r="I21" s="195"/>
      <c r="J21" s="195"/>
      <c r="K21" s="195"/>
      <c r="L21" s="195"/>
      <c r="M21" s="195"/>
      <c r="N21" s="195"/>
      <c r="O21" s="195"/>
      <c r="P21" s="195"/>
      <c r="Q21" s="195"/>
      <c r="R21" s="195"/>
      <c r="S21" s="195"/>
      <c r="T21" s="195"/>
      <c r="U21" s="195"/>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7"/>
      <c r="EE21" s="197"/>
      <c r="EF21" s="197"/>
      <c r="EG21" s="197"/>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9"/>
      <c r="IO21" s="199"/>
      <c r="IP21" s="199"/>
      <c r="IQ21" s="199"/>
      <c r="IR21" s="199"/>
      <c r="IS21" s="199"/>
      <c r="IT21" s="199"/>
      <c r="IU21" s="199"/>
      <c r="IV21" s="199"/>
    </row>
    <row r="22" spans="1:256" s="200" customFormat="1" ht="12.75" x14ac:dyDescent="0.2">
      <c r="A22" s="191" t="str">
        <f t="shared" si="0"/>
        <v/>
      </c>
      <c r="B22" s="146" t="str">
        <f>Stoff!B20</f>
        <v>1,2,3-triklorbensen</v>
      </c>
      <c r="C22" s="192">
        <f t="shared" si="1"/>
        <v>0</v>
      </c>
      <c r="D22" s="193">
        <f t="shared" si="2"/>
        <v>0</v>
      </c>
      <c r="E22" s="193">
        <f t="shared" si="4"/>
        <v>0</v>
      </c>
      <c r="F22" s="194" t="e">
        <f t="shared" si="3"/>
        <v>#NUM!</v>
      </c>
      <c r="G22" s="195"/>
      <c r="H22" s="195"/>
      <c r="I22" s="195"/>
      <c r="J22" s="195"/>
      <c r="K22" s="195"/>
      <c r="L22" s="201"/>
      <c r="M22" s="195"/>
      <c r="N22" s="195"/>
      <c r="O22" s="195"/>
      <c r="P22" s="195"/>
      <c r="Q22" s="195"/>
      <c r="R22" s="195"/>
      <c r="S22" s="195"/>
      <c r="T22" s="195"/>
      <c r="U22" s="195"/>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196"/>
      <c r="DP22" s="196"/>
      <c r="DQ22" s="196"/>
      <c r="DR22" s="196"/>
      <c r="DS22" s="196"/>
      <c r="DT22" s="196"/>
      <c r="DU22" s="196"/>
      <c r="DV22" s="196"/>
      <c r="DW22" s="196"/>
      <c r="DX22" s="196"/>
      <c r="DY22" s="196"/>
      <c r="DZ22" s="196"/>
      <c r="EA22" s="196"/>
      <c r="EB22" s="196"/>
      <c r="EC22" s="196"/>
      <c r="ED22" s="197"/>
      <c r="EE22" s="197"/>
      <c r="EF22" s="197"/>
      <c r="EG22" s="197"/>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9"/>
      <c r="IO22" s="199"/>
      <c r="IP22" s="199"/>
      <c r="IQ22" s="199"/>
      <c r="IR22" s="199"/>
      <c r="IS22" s="199"/>
      <c r="IT22" s="199"/>
      <c r="IU22" s="199"/>
      <c r="IV22" s="199"/>
    </row>
    <row r="23" spans="1:256" s="200" customFormat="1" ht="12.75" x14ac:dyDescent="0.2">
      <c r="A23" s="191" t="str">
        <f t="shared" si="0"/>
        <v/>
      </c>
      <c r="B23" s="146" t="str">
        <f>Stoff!B21</f>
        <v>1,3,5-triklorbensen</v>
      </c>
      <c r="C23" s="192">
        <f t="shared" si="1"/>
        <v>0</v>
      </c>
      <c r="D23" s="193">
        <f t="shared" si="2"/>
        <v>0</v>
      </c>
      <c r="E23" s="193">
        <f t="shared" si="4"/>
        <v>0</v>
      </c>
      <c r="F23" s="194" t="e">
        <f t="shared" si="3"/>
        <v>#NUM!</v>
      </c>
      <c r="G23" s="195"/>
      <c r="H23" s="195"/>
      <c r="I23" s="195"/>
      <c r="J23" s="195"/>
      <c r="K23" s="195"/>
      <c r="L23" s="201"/>
      <c r="M23" s="195"/>
      <c r="N23" s="195"/>
      <c r="O23" s="195"/>
      <c r="P23" s="195"/>
      <c r="Q23" s="195"/>
      <c r="R23" s="195"/>
      <c r="S23" s="195"/>
      <c r="T23" s="195"/>
      <c r="U23" s="195"/>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7"/>
      <c r="EE23" s="197"/>
      <c r="EF23" s="197"/>
      <c r="EG23" s="197"/>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c r="IN23" s="199"/>
      <c r="IO23" s="199"/>
      <c r="IP23" s="199"/>
      <c r="IQ23" s="199"/>
      <c r="IR23" s="199"/>
      <c r="IS23" s="199"/>
      <c r="IT23" s="199"/>
      <c r="IU23" s="199"/>
      <c r="IV23" s="199"/>
    </row>
    <row r="24" spans="1:256" s="200" customFormat="1" ht="12.75" x14ac:dyDescent="0.2">
      <c r="A24" s="191" t="str">
        <f t="shared" si="0"/>
        <v/>
      </c>
      <c r="B24" s="146" t="str">
        <f>Stoff!B22</f>
        <v>1,2,4,5-tetraklorbensen</v>
      </c>
      <c r="C24" s="192">
        <f t="shared" si="1"/>
        <v>0</v>
      </c>
      <c r="D24" s="193">
        <f t="shared" si="2"/>
        <v>0</v>
      </c>
      <c r="E24" s="193">
        <f t="shared" si="4"/>
        <v>0</v>
      </c>
      <c r="F24" s="194" t="e">
        <f t="shared" si="3"/>
        <v>#NUM!</v>
      </c>
      <c r="G24" s="195"/>
      <c r="H24" s="195"/>
      <c r="I24" s="195"/>
      <c r="J24" s="195"/>
      <c r="K24" s="195"/>
      <c r="L24" s="201"/>
      <c r="M24" s="195"/>
      <c r="N24" s="195"/>
      <c r="O24" s="195"/>
      <c r="P24" s="195"/>
      <c r="Q24" s="195"/>
      <c r="R24" s="195"/>
      <c r="S24" s="195"/>
      <c r="T24" s="195"/>
      <c r="U24" s="195"/>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6"/>
      <c r="CH24" s="196"/>
      <c r="CI24" s="196"/>
      <c r="CJ24" s="196"/>
      <c r="CK24" s="196"/>
      <c r="CL24" s="196"/>
      <c r="CM24" s="196"/>
      <c r="CN24" s="196"/>
      <c r="CO24" s="196"/>
      <c r="CP24" s="196"/>
      <c r="CQ24" s="196"/>
      <c r="CR24" s="196"/>
      <c r="CS24" s="196"/>
      <c r="CT24" s="196"/>
      <c r="CU24" s="196"/>
      <c r="CV24" s="196"/>
      <c r="CW24" s="196"/>
      <c r="CX24" s="196"/>
      <c r="CY24" s="196"/>
      <c r="CZ24" s="196"/>
      <c r="DA24" s="196"/>
      <c r="DB24" s="196"/>
      <c r="DC24" s="196"/>
      <c r="DD24" s="196"/>
      <c r="DE24" s="196"/>
      <c r="DF24" s="196"/>
      <c r="DG24" s="196"/>
      <c r="DH24" s="196"/>
      <c r="DI24" s="196"/>
      <c r="DJ24" s="196"/>
      <c r="DK24" s="196"/>
      <c r="DL24" s="196"/>
      <c r="DM24" s="196"/>
      <c r="DN24" s="196"/>
      <c r="DO24" s="196"/>
      <c r="DP24" s="196"/>
      <c r="DQ24" s="196"/>
      <c r="DR24" s="196"/>
      <c r="DS24" s="196"/>
      <c r="DT24" s="196"/>
      <c r="DU24" s="196"/>
      <c r="DV24" s="196"/>
      <c r="DW24" s="196"/>
      <c r="DX24" s="196"/>
      <c r="DY24" s="196"/>
      <c r="DZ24" s="196"/>
      <c r="EA24" s="196"/>
      <c r="EB24" s="196"/>
      <c r="EC24" s="196"/>
      <c r="ED24" s="197"/>
      <c r="EE24" s="197"/>
      <c r="EF24" s="197"/>
      <c r="EG24" s="197"/>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9"/>
      <c r="IO24" s="199"/>
      <c r="IP24" s="199"/>
      <c r="IQ24" s="199"/>
      <c r="IR24" s="199"/>
      <c r="IS24" s="199"/>
      <c r="IT24" s="199"/>
      <c r="IU24" s="199"/>
      <c r="IV24" s="199"/>
    </row>
    <row r="25" spans="1:256" s="200" customFormat="1" ht="12.75" x14ac:dyDescent="0.2">
      <c r="A25" s="191" t="str">
        <f t="shared" si="0"/>
        <v/>
      </c>
      <c r="B25" s="146" t="str">
        <f>Stoff!B23</f>
        <v>Pentaklorbensen</v>
      </c>
      <c r="C25" s="192">
        <f t="shared" si="1"/>
        <v>0</v>
      </c>
      <c r="D25" s="193">
        <f t="shared" si="2"/>
        <v>0</v>
      </c>
      <c r="E25" s="193">
        <f t="shared" si="4"/>
        <v>0</v>
      </c>
      <c r="F25" s="194" t="e">
        <f t="shared" si="3"/>
        <v>#NUM!</v>
      </c>
      <c r="G25" s="195"/>
      <c r="H25" s="195"/>
      <c r="I25" s="195"/>
      <c r="J25" s="195"/>
      <c r="K25" s="195"/>
      <c r="L25" s="201"/>
      <c r="M25" s="195"/>
      <c r="N25" s="195"/>
      <c r="O25" s="195"/>
      <c r="P25" s="195"/>
      <c r="Q25" s="195"/>
      <c r="R25" s="195"/>
      <c r="S25" s="195"/>
      <c r="T25" s="195"/>
      <c r="U25" s="195"/>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c r="DS25" s="196"/>
      <c r="DT25" s="196"/>
      <c r="DU25" s="196"/>
      <c r="DV25" s="196"/>
      <c r="DW25" s="196"/>
      <c r="DX25" s="196"/>
      <c r="DY25" s="196"/>
      <c r="DZ25" s="196"/>
      <c r="EA25" s="196"/>
      <c r="EB25" s="196"/>
      <c r="EC25" s="196"/>
      <c r="ED25" s="197"/>
      <c r="EE25" s="197"/>
      <c r="EF25" s="197"/>
      <c r="EG25" s="197"/>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9"/>
      <c r="IO25" s="199"/>
      <c r="IP25" s="199"/>
      <c r="IQ25" s="199"/>
      <c r="IR25" s="199"/>
      <c r="IS25" s="199"/>
      <c r="IT25" s="199"/>
      <c r="IU25" s="199"/>
      <c r="IV25" s="199"/>
    </row>
    <row r="26" spans="1:256" s="200" customFormat="1" ht="12.75" x14ac:dyDescent="0.2">
      <c r="A26" s="191" t="str">
        <f t="shared" si="0"/>
        <v/>
      </c>
      <c r="B26" s="146" t="str">
        <f>Stoff!B24</f>
        <v>Heksaklorbensen</v>
      </c>
      <c r="C26" s="192">
        <f t="shared" si="1"/>
        <v>0</v>
      </c>
      <c r="D26" s="193">
        <f t="shared" si="2"/>
        <v>0</v>
      </c>
      <c r="E26" s="193">
        <f t="shared" si="4"/>
        <v>0</v>
      </c>
      <c r="F26" s="194" t="e">
        <f t="shared" si="3"/>
        <v>#NUM!</v>
      </c>
      <c r="G26" s="195"/>
      <c r="H26" s="195"/>
      <c r="I26" s="195"/>
      <c r="J26" s="195"/>
      <c r="K26" s="195"/>
      <c r="L26" s="201"/>
      <c r="M26" s="195"/>
      <c r="N26" s="195"/>
      <c r="O26" s="195"/>
      <c r="P26" s="195"/>
      <c r="Q26" s="195"/>
      <c r="R26" s="195"/>
      <c r="S26" s="195"/>
      <c r="T26" s="195"/>
      <c r="U26" s="195"/>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6"/>
      <c r="CH26" s="196"/>
      <c r="CI26" s="196"/>
      <c r="CJ26" s="196"/>
      <c r="CK26" s="196"/>
      <c r="CL26" s="196"/>
      <c r="CM26" s="196"/>
      <c r="CN26" s="196"/>
      <c r="CO26" s="196"/>
      <c r="CP26" s="196"/>
      <c r="CQ26" s="196"/>
      <c r="CR26" s="196"/>
      <c r="CS26" s="196"/>
      <c r="CT26" s="196"/>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7"/>
      <c r="EE26" s="197"/>
      <c r="EF26" s="197"/>
      <c r="EG26" s="197"/>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9"/>
      <c r="IO26" s="199"/>
      <c r="IP26" s="199"/>
      <c r="IQ26" s="199"/>
      <c r="IR26" s="199"/>
      <c r="IS26" s="199"/>
      <c r="IT26" s="199"/>
      <c r="IU26" s="199"/>
      <c r="IV26" s="199"/>
    </row>
    <row r="27" spans="1:256" s="200" customFormat="1" ht="12.75" x14ac:dyDescent="0.2">
      <c r="A27" s="191" t="str">
        <f t="shared" si="0"/>
        <v/>
      </c>
      <c r="B27" s="146" t="str">
        <f>Stoff!B25</f>
        <v>Diklormetan</v>
      </c>
      <c r="C27" s="192">
        <f t="shared" si="1"/>
        <v>0</v>
      </c>
      <c r="D27" s="193">
        <f t="shared" si="2"/>
        <v>0</v>
      </c>
      <c r="E27" s="193">
        <f t="shared" si="4"/>
        <v>0</v>
      </c>
      <c r="F27" s="194" t="e">
        <f t="shared" si="3"/>
        <v>#NUM!</v>
      </c>
      <c r="G27" s="195"/>
      <c r="H27" s="195"/>
      <c r="I27" s="195"/>
      <c r="J27" s="195"/>
      <c r="K27" s="195"/>
      <c r="L27" s="201"/>
      <c r="M27" s="195"/>
      <c r="N27" s="195"/>
      <c r="O27" s="195"/>
      <c r="P27" s="195"/>
      <c r="Q27" s="195"/>
      <c r="R27" s="195"/>
      <c r="S27" s="195"/>
      <c r="T27" s="195"/>
      <c r="U27" s="195"/>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6"/>
      <c r="CH27" s="196"/>
      <c r="CI27" s="196"/>
      <c r="CJ27" s="196"/>
      <c r="CK27" s="196"/>
      <c r="CL27" s="196"/>
      <c r="CM27" s="196"/>
      <c r="CN27" s="196"/>
      <c r="CO27" s="196"/>
      <c r="CP27" s="196"/>
      <c r="CQ27" s="196"/>
      <c r="CR27" s="196"/>
      <c r="CS27" s="196"/>
      <c r="CT27" s="196"/>
      <c r="CU27" s="196"/>
      <c r="CV27" s="196"/>
      <c r="CW27" s="196"/>
      <c r="CX27" s="196"/>
      <c r="CY27" s="196"/>
      <c r="CZ27" s="196"/>
      <c r="DA27" s="196"/>
      <c r="DB27" s="196"/>
      <c r="DC27" s="196"/>
      <c r="DD27" s="196"/>
      <c r="DE27" s="196"/>
      <c r="DF27" s="196"/>
      <c r="DG27" s="196"/>
      <c r="DH27" s="196"/>
      <c r="DI27" s="196"/>
      <c r="DJ27" s="196"/>
      <c r="DK27" s="196"/>
      <c r="DL27" s="196"/>
      <c r="DM27" s="196"/>
      <c r="DN27" s="196"/>
      <c r="DO27" s="196"/>
      <c r="DP27" s="196"/>
      <c r="DQ27" s="196"/>
      <c r="DR27" s="196"/>
      <c r="DS27" s="196"/>
      <c r="DT27" s="196"/>
      <c r="DU27" s="196"/>
      <c r="DV27" s="196"/>
      <c r="DW27" s="196"/>
      <c r="DX27" s="196"/>
      <c r="DY27" s="196"/>
      <c r="DZ27" s="196"/>
      <c r="EA27" s="196"/>
      <c r="EB27" s="196"/>
      <c r="EC27" s="196"/>
      <c r="ED27" s="197"/>
      <c r="EE27" s="197"/>
      <c r="EF27" s="197"/>
      <c r="EG27" s="197"/>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9"/>
      <c r="IO27" s="199"/>
      <c r="IP27" s="199"/>
      <c r="IQ27" s="199"/>
      <c r="IR27" s="199"/>
      <c r="IS27" s="199"/>
      <c r="IT27" s="199"/>
      <c r="IU27" s="199"/>
      <c r="IV27" s="199"/>
    </row>
    <row r="28" spans="1:256" s="200" customFormat="1" ht="12.75" x14ac:dyDescent="0.2">
      <c r="A28" s="191" t="str">
        <f t="shared" si="0"/>
        <v/>
      </c>
      <c r="B28" s="146" t="str">
        <f>Stoff!B26</f>
        <v>Triklormetan</v>
      </c>
      <c r="C28" s="192">
        <f t="shared" si="1"/>
        <v>0</v>
      </c>
      <c r="D28" s="193">
        <f t="shared" si="2"/>
        <v>0</v>
      </c>
      <c r="E28" s="193">
        <f t="shared" si="4"/>
        <v>0</v>
      </c>
      <c r="F28" s="194" t="e">
        <f t="shared" si="3"/>
        <v>#NUM!</v>
      </c>
      <c r="G28" s="195"/>
      <c r="H28" s="195"/>
      <c r="I28" s="195"/>
      <c r="J28" s="195"/>
      <c r="K28" s="195"/>
      <c r="L28" s="201"/>
      <c r="M28" s="195"/>
      <c r="N28" s="195"/>
      <c r="O28" s="195"/>
      <c r="P28" s="195"/>
      <c r="Q28" s="195"/>
      <c r="R28" s="195"/>
      <c r="S28" s="195"/>
      <c r="T28" s="195"/>
      <c r="U28" s="195"/>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7"/>
      <c r="EE28" s="197"/>
      <c r="EF28" s="197"/>
      <c r="EG28" s="197"/>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9"/>
      <c r="IO28" s="199"/>
      <c r="IP28" s="199"/>
      <c r="IQ28" s="199"/>
      <c r="IR28" s="199"/>
      <c r="IS28" s="199"/>
      <c r="IT28" s="199"/>
      <c r="IU28" s="199"/>
      <c r="IV28" s="199"/>
    </row>
    <row r="29" spans="1:256" s="200" customFormat="1" ht="12.75" x14ac:dyDescent="0.2">
      <c r="A29" s="191" t="str">
        <f t="shared" si="0"/>
        <v/>
      </c>
      <c r="B29" s="146" t="str">
        <f>Stoff!B27</f>
        <v>Trikloreten</v>
      </c>
      <c r="C29" s="192">
        <f t="shared" si="1"/>
        <v>0</v>
      </c>
      <c r="D29" s="193">
        <f t="shared" si="2"/>
        <v>0</v>
      </c>
      <c r="E29" s="193">
        <f t="shared" si="4"/>
        <v>0</v>
      </c>
      <c r="F29" s="194" t="e">
        <f t="shared" si="3"/>
        <v>#NUM!</v>
      </c>
      <c r="G29" s="195"/>
      <c r="H29" s="195"/>
      <c r="I29" s="195"/>
      <c r="J29" s="195"/>
      <c r="K29" s="195"/>
      <c r="L29" s="195"/>
      <c r="M29" s="195"/>
      <c r="N29" s="195"/>
      <c r="O29" s="195"/>
      <c r="P29" s="195"/>
      <c r="Q29" s="195"/>
      <c r="R29" s="195"/>
      <c r="S29" s="195"/>
      <c r="T29" s="195"/>
      <c r="U29" s="195"/>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7"/>
      <c r="EE29" s="197"/>
      <c r="EF29" s="197"/>
      <c r="EG29" s="197"/>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9"/>
      <c r="IO29" s="199"/>
      <c r="IP29" s="199"/>
      <c r="IQ29" s="199"/>
      <c r="IR29" s="199"/>
      <c r="IS29" s="199"/>
      <c r="IT29" s="199"/>
      <c r="IU29" s="199"/>
      <c r="IV29" s="199"/>
    </row>
    <row r="30" spans="1:256" s="200" customFormat="1" ht="12.75" x14ac:dyDescent="0.2">
      <c r="A30" s="191" t="str">
        <f t="shared" si="0"/>
        <v/>
      </c>
      <c r="B30" s="146" t="str">
        <f>Stoff!B28</f>
        <v>Tetraklormetan</v>
      </c>
      <c r="C30" s="192">
        <f t="shared" si="1"/>
        <v>0</v>
      </c>
      <c r="D30" s="193">
        <f t="shared" si="2"/>
        <v>0</v>
      </c>
      <c r="E30" s="193">
        <f t="shared" si="4"/>
        <v>0</v>
      </c>
      <c r="F30" s="194" t="e">
        <f t="shared" si="3"/>
        <v>#NUM!</v>
      </c>
      <c r="G30" s="195"/>
      <c r="H30" s="195"/>
      <c r="I30" s="195"/>
      <c r="J30" s="195"/>
      <c r="K30" s="195"/>
      <c r="L30" s="202"/>
      <c r="M30" s="202"/>
      <c r="N30" s="202"/>
      <c r="O30" s="202"/>
      <c r="P30" s="195"/>
      <c r="Q30" s="195"/>
      <c r="R30" s="195"/>
      <c r="S30" s="195"/>
      <c r="T30" s="195"/>
      <c r="U30" s="195"/>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7"/>
      <c r="EE30" s="197"/>
      <c r="EF30" s="197"/>
      <c r="EG30" s="197"/>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9"/>
      <c r="IO30" s="199"/>
      <c r="IP30" s="199"/>
      <c r="IQ30" s="199"/>
      <c r="IR30" s="199"/>
      <c r="IS30" s="199"/>
      <c r="IT30" s="199"/>
      <c r="IU30" s="199"/>
      <c r="IV30" s="199"/>
    </row>
    <row r="31" spans="1:256" s="200" customFormat="1" ht="12.75" x14ac:dyDescent="0.2">
      <c r="A31" s="191" t="str">
        <f t="shared" si="0"/>
        <v/>
      </c>
      <c r="B31" s="146" t="str">
        <f>Stoff!B29</f>
        <v>Tetrakloreten</v>
      </c>
      <c r="C31" s="192">
        <f t="shared" si="1"/>
        <v>0</v>
      </c>
      <c r="D31" s="193">
        <f t="shared" si="2"/>
        <v>0</v>
      </c>
      <c r="E31" s="193">
        <f t="shared" si="4"/>
        <v>0</v>
      </c>
      <c r="F31" s="194" t="e">
        <f t="shared" si="3"/>
        <v>#NUM!</v>
      </c>
      <c r="G31" s="195"/>
      <c r="H31" s="195"/>
      <c r="I31" s="195"/>
      <c r="J31" s="195"/>
      <c r="K31" s="195"/>
      <c r="L31" s="195"/>
      <c r="M31" s="195"/>
      <c r="N31" s="195"/>
      <c r="O31" s="195"/>
      <c r="P31" s="195"/>
      <c r="Q31" s="195"/>
      <c r="R31" s="195"/>
      <c r="S31" s="195"/>
      <c r="T31" s="195"/>
      <c r="U31" s="195"/>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7"/>
      <c r="EE31" s="197"/>
      <c r="EF31" s="197"/>
      <c r="EG31" s="197"/>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9"/>
      <c r="IO31" s="199"/>
      <c r="IP31" s="199"/>
      <c r="IQ31" s="199"/>
      <c r="IR31" s="199"/>
      <c r="IS31" s="199"/>
      <c r="IT31" s="199"/>
      <c r="IU31" s="199"/>
      <c r="IV31" s="199"/>
    </row>
    <row r="32" spans="1:256" s="200" customFormat="1" ht="12.75" x14ac:dyDescent="0.2">
      <c r="A32" s="191" t="str">
        <f t="shared" si="0"/>
        <v/>
      </c>
      <c r="B32" s="146" t="str">
        <f>Stoff!B30</f>
        <v>1,2-dikloretan</v>
      </c>
      <c r="C32" s="192">
        <f t="shared" si="1"/>
        <v>0</v>
      </c>
      <c r="D32" s="193">
        <f t="shared" si="2"/>
        <v>0</v>
      </c>
      <c r="E32" s="193">
        <f t="shared" si="4"/>
        <v>0</v>
      </c>
      <c r="F32" s="194" t="e">
        <f t="shared" si="3"/>
        <v>#NUM!</v>
      </c>
      <c r="G32" s="195"/>
      <c r="H32" s="195"/>
      <c r="I32" s="195"/>
      <c r="J32" s="195"/>
      <c r="K32" s="195"/>
      <c r="L32" s="195"/>
      <c r="M32" s="195"/>
      <c r="N32" s="195"/>
      <c r="O32" s="195"/>
      <c r="P32" s="195"/>
      <c r="Q32" s="195"/>
      <c r="R32" s="195"/>
      <c r="S32" s="195"/>
      <c r="T32" s="195"/>
      <c r="U32" s="195"/>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7"/>
      <c r="EE32" s="197"/>
      <c r="EF32" s="197"/>
      <c r="EG32" s="197"/>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9"/>
      <c r="IO32" s="199"/>
      <c r="IP32" s="199"/>
      <c r="IQ32" s="199"/>
      <c r="IR32" s="199"/>
      <c r="IS32" s="199"/>
      <c r="IT32" s="199"/>
      <c r="IU32" s="199"/>
      <c r="IV32" s="199"/>
    </row>
    <row r="33" spans="1:256" s="200" customFormat="1" ht="12.75" x14ac:dyDescent="0.2">
      <c r="A33" s="191" t="str">
        <f t="shared" si="0"/>
        <v/>
      </c>
      <c r="B33" s="146" t="str">
        <f>Stoff!B31</f>
        <v>1,2-dibrometan</v>
      </c>
      <c r="C33" s="192">
        <f t="shared" si="1"/>
        <v>0</v>
      </c>
      <c r="D33" s="193">
        <f t="shared" si="2"/>
        <v>0</v>
      </c>
      <c r="E33" s="193">
        <f t="shared" si="4"/>
        <v>0</v>
      </c>
      <c r="F33" s="194" t="e">
        <f t="shared" si="3"/>
        <v>#NUM!</v>
      </c>
      <c r="G33" s="195"/>
      <c r="H33" s="195"/>
      <c r="I33" s="195"/>
      <c r="J33" s="195"/>
      <c r="K33" s="195"/>
      <c r="L33" s="195"/>
      <c r="M33" s="195"/>
      <c r="N33" s="195"/>
      <c r="O33" s="195"/>
      <c r="P33" s="195"/>
      <c r="Q33" s="195"/>
      <c r="R33" s="195"/>
      <c r="S33" s="195"/>
      <c r="T33" s="195"/>
      <c r="U33" s="195"/>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7"/>
      <c r="EE33" s="197"/>
      <c r="EF33" s="197"/>
      <c r="EG33" s="197"/>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9"/>
      <c r="IO33" s="199"/>
      <c r="IP33" s="199"/>
      <c r="IQ33" s="199"/>
      <c r="IR33" s="199"/>
      <c r="IS33" s="199"/>
      <c r="IT33" s="199"/>
      <c r="IU33" s="199"/>
      <c r="IV33" s="199"/>
    </row>
    <row r="34" spans="1:256" s="200" customFormat="1" ht="12.75" x14ac:dyDescent="0.2">
      <c r="A34" s="191" t="str">
        <f t="shared" si="0"/>
        <v/>
      </c>
      <c r="B34" s="146" t="str">
        <f>Stoff!B32</f>
        <v>1,1,1-trikloretan</v>
      </c>
      <c r="C34" s="192">
        <f t="shared" si="1"/>
        <v>0</v>
      </c>
      <c r="D34" s="193">
        <f t="shared" si="2"/>
        <v>0</v>
      </c>
      <c r="E34" s="193">
        <f t="shared" si="4"/>
        <v>0</v>
      </c>
      <c r="F34" s="194" t="e">
        <f t="shared" si="3"/>
        <v>#NUM!</v>
      </c>
      <c r="G34" s="195"/>
      <c r="H34" s="195"/>
      <c r="I34" s="195"/>
      <c r="J34" s="195"/>
      <c r="K34" s="195"/>
      <c r="L34" s="195"/>
      <c r="M34" s="195"/>
      <c r="N34" s="195"/>
      <c r="O34" s="195"/>
      <c r="P34" s="195"/>
      <c r="Q34" s="195"/>
      <c r="R34" s="195"/>
      <c r="S34" s="195"/>
      <c r="T34" s="195"/>
      <c r="U34" s="195"/>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7"/>
      <c r="EE34" s="197"/>
      <c r="EF34" s="197"/>
      <c r="EG34" s="197"/>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9"/>
      <c r="IO34" s="199"/>
      <c r="IP34" s="199"/>
      <c r="IQ34" s="199"/>
      <c r="IR34" s="199"/>
      <c r="IS34" s="199"/>
      <c r="IT34" s="199"/>
      <c r="IU34" s="199"/>
      <c r="IV34" s="199"/>
    </row>
    <row r="35" spans="1:256" s="200" customFormat="1" ht="12.75" x14ac:dyDescent="0.2">
      <c r="A35" s="191" t="str">
        <f t="shared" si="0"/>
        <v/>
      </c>
      <c r="B35" s="146" t="str">
        <f>Stoff!B33</f>
        <v>1,1,2-trikloretan</v>
      </c>
      <c r="C35" s="192">
        <f t="shared" si="1"/>
        <v>0</v>
      </c>
      <c r="D35" s="193">
        <f t="shared" si="2"/>
        <v>0</v>
      </c>
      <c r="E35" s="193">
        <f t="shared" si="4"/>
        <v>0</v>
      </c>
      <c r="F35" s="194" t="e">
        <f t="shared" si="3"/>
        <v>#NUM!</v>
      </c>
      <c r="G35" s="195"/>
      <c r="H35" s="195"/>
      <c r="I35" s="195"/>
      <c r="J35" s="195"/>
      <c r="K35" s="195"/>
      <c r="L35" s="195"/>
      <c r="M35" s="195"/>
      <c r="N35" s="195"/>
      <c r="O35" s="195"/>
      <c r="P35" s="195"/>
      <c r="Q35" s="195"/>
      <c r="R35" s="195"/>
      <c r="S35" s="195"/>
      <c r="T35" s="195"/>
      <c r="U35" s="195"/>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6"/>
      <c r="CH35" s="196"/>
      <c r="CI35" s="196"/>
      <c r="CJ35" s="196"/>
      <c r="CK35" s="196"/>
      <c r="CL35" s="196"/>
      <c r="CM35" s="196"/>
      <c r="CN35" s="196"/>
      <c r="CO35" s="196"/>
      <c r="CP35" s="196"/>
      <c r="CQ35" s="196"/>
      <c r="CR35" s="196"/>
      <c r="CS35" s="196"/>
      <c r="CT35" s="196"/>
      <c r="CU35" s="196"/>
      <c r="CV35" s="196"/>
      <c r="CW35" s="196"/>
      <c r="CX35" s="196"/>
      <c r="CY35" s="196"/>
      <c r="CZ35" s="196"/>
      <c r="DA35" s="196"/>
      <c r="DB35" s="196"/>
      <c r="DC35" s="196"/>
      <c r="DD35" s="196"/>
      <c r="DE35" s="196"/>
      <c r="DF35" s="196"/>
      <c r="DG35" s="196"/>
      <c r="DH35" s="196"/>
      <c r="DI35" s="196"/>
      <c r="DJ35" s="196"/>
      <c r="DK35" s="196"/>
      <c r="DL35" s="196"/>
      <c r="DM35" s="196"/>
      <c r="DN35" s="196"/>
      <c r="DO35" s="196"/>
      <c r="DP35" s="196"/>
      <c r="DQ35" s="196"/>
      <c r="DR35" s="196"/>
      <c r="DS35" s="196"/>
      <c r="DT35" s="196"/>
      <c r="DU35" s="196"/>
      <c r="DV35" s="196"/>
      <c r="DW35" s="196"/>
      <c r="DX35" s="196"/>
      <c r="DY35" s="196"/>
      <c r="DZ35" s="196"/>
      <c r="EA35" s="196"/>
      <c r="EB35" s="196"/>
      <c r="EC35" s="196"/>
      <c r="ED35" s="197"/>
      <c r="EE35" s="197"/>
      <c r="EF35" s="197"/>
      <c r="EG35" s="197"/>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9"/>
      <c r="IO35" s="199"/>
      <c r="IP35" s="199"/>
      <c r="IQ35" s="199"/>
      <c r="IR35" s="199"/>
      <c r="IS35" s="199"/>
      <c r="IT35" s="199"/>
      <c r="IU35" s="199"/>
      <c r="IV35" s="199"/>
    </row>
    <row r="36" spans="1:256" s="200" customFormat="1" ht="12.75" x14ac:dyDescent="0.2">
      <c r="A36" s="191" t="str">
        <f t="shared" si="0"/>
        <v/>
      </c>
      <c r="B36" s="146" t="str">
        <f>Stoff!B34</f>
        <v>Fenol</v>
      </c>
      <c r="C36" s="192">
        <f t="shared" si="1"/>
        <v>0</v>
      </c>
      <c r="D36" s="193">
        <f t="shared" si="2"/>
        <v>0</v>
      </c>
      <c r="E36" s="193">
        <f t="shared" si="4"/>
        <v>0</v>
      </c>
      <c r="F36" s="194" t="e">
        <f t="shared" si="3"/>
        <v>#NUM!</v>
      </c>
      <c r="G36" s="195"/>
      <c r="H36" s="195"/>
      <c r="I36" s="195"/>
      <c r="J36" s="195"/>
      <c r="K36" s="195"/>
      <c r="L36" s="195"/>
      <c r="M36" s="195"/>
      <c r="N36" s="195"/>
      <c r="O36" s="195"/>
      <c r="P36" s="195"/>
      <c r="Q36" s="195"/>
      <c r="R36" s="195"/>
      <c r="S36" s="195"/>
      <c r="T36" s="195"/>
      <c r="U36" s="195"/>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196"/>
      <c r="DQ36" s="196"/>
      <c r="DR36" s="196"/>
      <c r="DS36" s="196"/>
      <c r="DT36" s="196"/>
      <c r="DU36" s="196"/>
      <c r="DV36" s="196"/>
      <c r="DW36" s="196"/>
      <c r="DX36" s="196"/>
      <c r="DY36" s="196"/>
      <c r="DZ36" s="196"/>
      <c r="EA36" s="196"/>
      <c r="EB36" s="196"/>
      <c r="EC36" s="196"/>
      <c r="ED36" s="197"/>
      <c r="EE36" s="197"/>
      <c r="EF36" s="197"/>
      <c r="EG36" s="197"/>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9"/>
      <c r="IO36" s="199"/>
      <c r="IP36" s="199"/>
      <c r="IQ36" s="199"/>
      <c r="IR36" s="199"/>
      <c r="IS36" s="199"/>
      <c r="IT36" s="199"/>
      <c r="IU36" s="199"/>
      <c r="IV36" s="199"/>
    </row>
    <row r="37" spans="1:256" s="200" customFormat="1" ht="12.75" x14ac:dyDescent="0.2">
      <c r="A37" s="191" t="str">
        <f t="shared" si="0"/>
        <v/>
      </c>
      <c r="B37" s="146" t="str">
        <f>Stoff!B35</f>
        <v>Sum mono,di,tri,tetra</v>
      </c>
      <c r="C37" s="192">
        <f t="shared" si="1"/>
        <v>0</v>
      </c>
      <c r="D37" s="193">
        <f t="shared" si="2"/>
        <v>0</v>
      </c>
      <c r="E37" s="193">
        <f t="shared" si="4"/>
        <v>0</v>
      </c>
      <c r="F37" s="194" t="e">
        <f t="shared" si="3"/>
        <v>#NUM!</v>
      </c>
      <c r="G37" s="195"/>
      <c r="H37" s="195"/>
      <c r="I37" s="195"/>
      <c r="J37" s="195"/>
      <c r="K37" s="195"/>
      <c r="L37" s="195"/>
      <c r="M37" s="195"/>
      <c r="N37" s="195"/>
      <c r="O37" s="195"/>
      <c r="P37" s="195"/>
      <c r="Q37" s="195"/>
      <c r="R37" s="195"/>
      <c r="S37" s="195"/>
      <c r="T37" s="195"/>
      <c r="U37" s="195"/>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9"/>
      <c r="IO37" s="199"/>
      <c r="IP37" s="199"/>
      <c r="IQ37" s="199"/>
      <c r="IR37" s="199"/>
      <c r="IS37" s="199"/>
      <c r="IT37" s="199"/>
      <c r="IU37" s="199"/>
      <c r="IV37" s="199"/>
    </row>
    <row r="38" spans="1:256" s="200" customFormat="1" ht="12.75" x14ac:dyDescent="0.2">
      <c r="A38" s="191" t="str">
        <f t="shared" si="0"/>
        <v/>
      </c>
      <c r="B38" s="146" t="str">
        <f>Stoff!B36</f>
        <v>Pentaklorfenol</v>
      </c>
      <c r="C38" s="192">
        <f t="shared" si="1"/>
        <v>0</v>
      </c>
      <c r="D38" s="193">
        <f t="shared" si="2"/>
        <v>0</v>
      </c>
      <c r="E38" s="193">
        <f t="shared" si="4"/>
        <v>0</v>
      </c>
      <c r="F38" s="194" t="e">
        <f t="shared" si="3"/>
        <v>#NUM!</v>
      </c>
      <c r="G38" s="195"/>
      <c r="H38" s="195"/>
      <c r="I38" s="195"/>
      <c r="J38" s="195"/>
      <c r="K38" s="195"/>
      <c r="L38" s="195"/>
      <c r="M38" s="195"/>
      <c r="N38" s="195"/>
      <c r="O38" s="195"/>
      <c r="P38" s="195"/>
      <c r="Q38" s="195"/>
      <c r="R38" s="195"/>
      <c r="S38" s="195"/>
      <c r="T38" s="195"/>
      <c r="U38" s="195"/>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8"/>
      <c r="EI38" s="198"/>
      <c r="EJ38" s="198"/>
      <c r="EK38" s="198"/>
      <c r="EL38" s="198"/>
      <c r="EM38" s="198"/>
      <c r="EN38" s="198"/>
      <c r="EO38" s="198"/>
      <c r="EP38" s="198"/>
      <c r="EQ38" s="198"/>
      <c r="ER38" s="198"/>
      <c r="ES38" s="198"/>
      <c r="ET38" s="198"/>
      <c r="EU38" s="198"/>
      <c r="EV38" s="198"/>
      <c r="EW38" s="198"/>
      <c r="EX38" s="198"/>
      <c r="EY38" s="198"/>
      <c r="EZ38" s="198"/>
      <c r="FA38" s="198"/>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c r="IC38" s="199"/>
      <c r="ID38" s="199"/>
      <c r="IE38" s="199"/>
      <c r="IF38" s="199"/>
      <c r="IG38" s="199"/>
      <c r="IH38" s="199"/>
      <c r="II38" s="199"/>
      <c r="IJ38" s="199"/>
      <c r="IK38" s="199"/>
      <c r="IL38" s="199"/>
      <c r="IM38" s="199"/>
      <c r="IN38" s="199"/>
      <c r="IO38" s="199"/>
      <c r="IP38" s="199"/>
      <c r="IQ38" s="199"/>
      <c r="IR38" s="199"/>
      <c r="IS38" s="199"/>
      <c r="IT38" s="199"/>
      <c r="IU38" s="199"/>
      <c r="IV38" s="199"/>
    </row>
    <row r="39" spans="1:256" s="200" customFormat="1" ht="12.75" x14ac:dyDescent="0.2">
      <c r="A39" s="191" t="str">
        <f t="shared" si="0"/>
        <v/>
      </c>
      <c r="B39" s="146" t="str">
        <f>Stoff!B37</f>
        <v>PAH totalt</v>
      </c>
      <c r="C39" s="192">
        <f t="shared" si="1"/>
        <v>0</v>
      </c>
      <c r="D39" s="193">
        <f t="shared" si="2"/>
        <v>0</v>
      </c>
      <c r="E39" s="193">
        <f t="shared" si="4"/>
        <v>0</v>
      </c>
      <c r="F39" s="194" t="e">
        <f t="shared" si="3"/>
        <v>#NUM!</v>
      </c>
      <c r="G39" s="195"/>
      <c r="H39" s="195"/>
      <c r="I39" s="195"/>
      <c r="J39" s="195"/>
      <c r="K39" s="195"/>
      <c r="L39" s="195"/>
      <c r="M39" s="195"/>
      <c r="N39" s="195"/>
      <c r="O39" s="195"/>
      <c r="P39" s="195"/>
      <c r="Q39" s="195"/>
      <c r="R39" s="195"/>
      <c r="S39" s="195"/>
      <c r="T39" s="195"/>
      <c r="U39" s="195"/>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8"/>
      <c r="EI39" s="198"/>
      <c r="EJ39" s="198"/>
      <c r="EK39" s="198"/>
      <c r="EL39" s="198"/>
      <c r="EM39" s="198"/>
      <c r="EN39" s="198"/>
      <c r="EO39" s="198"/>
      <c r="EP39" s="198"/>
      <c r="EQ39" s="198"/>
      <c r="ER39" s="198"/>
      <c r="ES39" s="198"/>
      <c r="ET39" s="198"/>
      <c r="EU39" s="198"/>
      <c r="EV39" s="198"/>
      <c r="EW39" s="198"/>
      <c r="EX39" s="198"/>
      <c r="EY39" s="198"/>
      <c r="EZ39" s="198"/>
      <c r="FA39" s="198"/>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c r="HU39" s="199"/>
      <c r="HV39" s="199"/>
      <c r="HW39" s="199"/>
      <c r="HX39" s="199"/>
      <c r="HY39" s="199"/>
      <c r="HZ39" s="199"/>
      <c r="IA39" s="199"/>
      <c r="IB39" s="199"/>
      <c r="IC39" s="199"/>
      <c r="ID39" s="199"/>
      <c r="IE39" s="199"/>
      <c r="IF39" s="199"/>
      <c r="IG39" s="199"/>
      <c r="IH39" s="199"/>
      <c r="II39" s="199"/>
      <c r="IJ39" s="199"/>
      <c r="IK39" s="199"/>
      <c r="IL39" s="199"/>
      <c r="IM39" s="199"/>
      <c r="IN39" s="199"/>
      <c r="IO39" s="199"/>
      <c r="IP39" s="199"/>
      <c r="IQ39" s="199"/>
      <c r="IR39" s="199"/>
      <c r="IS39" s="199"/>
      <c r="IT39" s="199"/>
      <c r="IU39" s="199"/>
      <c r="IV39" s="199"/>
    </row>
    <row r="40" spans="1:256" s="200" customFormat="1" ht="12.75" x14ac:dyDescent="0.2">
      <c r="A40" s="191" t="str">
        <f t="shared" si="0"/>
        <v/>
      </c>
      <c r="B40" s="146" t="str">
        <f>Stoff!B38</f>
        <v>Naftalen</v>
      </c>
      <c r="C40" s="192">
        <f t="shared" si="1"/>
        <v>0</v>
      </c>
      <c r="D40" s="193">
        <f t="shared" si="2"/>
        <v>0</v>
      </c>
      <c r="E40" s="193">
        <f t="shared" si="4"/>
        <v>0</v>
      </c>
      <c r="F40" s="194" t="e">
        <f t="shared" si="3"/>
        <v>#NUM!</v>
      </c>
      <c r="G40" s="195"/>
      <c r="H40" s="195"/>
      <c r="I40" s="195"/>
      <c r="J40" s="195"/>
      <c r="K40" s="195"/>
      <c r="L40" s="195"/>
      <c r="M40" s="195"/>
      <c r="N40" s="195"/>
      <c r="O40" s="195"/>
      <c r="P40" s="195"/>
      <c r="Q40" s="195"/>
      <c r="R40" s="195"/>
      <c r="S40" s="195"/>
      <c r="T40" s="195"/>
      <c r="U40" s="195"/>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8"/>
      <c r="EI40" s="198"/>
      <c r="EJ40" s="198"/>
      <c r="EK40" s="198"/>
      <c r="EL40" s="198"/>
      <c r="EM40" s="198"/>
      <c r="EN40" s="198"/>
      <c r="EO40" s="198"/>
      <c r="EP40" s="198"/>
      <c r="EQ40" s="198"/>
      <c r="ER40" s="198"/>
      <c r="ES40" s="198"/>
      <c r="ET40" s="198"/>
      <c r="EU40" s="198"/>
      <c r="EV40" s="198"/>
      <c r="EW40" s="198"/>
      <c r="EX40" s="198"/>
      <c r="EY40" s="198"/>
      <c r="EZ40" s="198"/>
      <c r="FA40" s="198"/>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c r="IK40" s="199"/>
      <c r="IL40" s="199"/>
      <c r="IM40" s="199"/>
      <c r="IN40" s="199"/>
      <c r="IO40" s="199"/>
      <c r="IP40" s="199"/>
      <c r="IQ40" s="199"/>
      <c r="IR40" s="199"/>
      <c r="IS40" s="199"/>
      <c r="IT40" s="199"/>
      <c r="IU40" s="199"/>
      <c r="IV40" s="199"/>
    </row>
    <row r="41" spans="1:256" s="200" customFormat="1" ht="12.75" x14ac:dyDescent="0.2">
      <c r="A41" s="191" t="str">
        <f t="shared" si="0"/>
        <v/>
      </c>
      <c r="B41" s="146" t="str">
        <f>Stoff!B39</f>
        <v>Acenaftalen</v>
      </c>
      <c r="C41" s="192">
        <f t="shared" si="1"/>
        <v>0</v>
      </c>
      <c r="D41" s="193">
        <f t="shared" si="2"/>
        <v>0</v>
      </c>
      <c r="E41" s="193">
        <f t="shared" si="4"/>
        <v>0</v>
      </c>
      <c r="F41" s="194" t="e">
        <f t="shared" si="3"/>
        <v>#NUM!</v>
      </c>
      <c r="G41" s="195"/>
      <c r="H41" s="195"/>
      <c r="I41" s="195"/>
      <c r="J41" s="195"/>
      <c r="K41" s="195"/>
      <c r="L41" s="195"/>
      <c r="M41" s="195"/>
      <c r="N41" s="195"/>
      <c r="O41" s="195"/>
      <c r="P41" s="195"/>
      <c r="Q41" s="195"/>
      <c r="R41" s="195"/>
      <c r="S41" s="195"/>
      <c r="T41" s="195"/>
      <c r="U41" s="195"/>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8"/>
      <c r="EI41" s="198"/>
      <c r="EJ41" s="198"/>
      <c r="EK41" s="198"/>
      <c r="EL41" s="198"/>
      <c r="EM41" s="198"/>
      <c r="EN41" s="198"/>
      <c r="EO41" s="198"/>
      <c r="EP41" s="198"/>
      <c r="EQ41" s="198"/>
      <c r="ER41" s="198"/>
      <c r="ES41" s="198"/>
      <c r="ET41" s="198"/>
      <c r="EU41" s="198"/>
      <c r="EV41" s="198"/>
      <c r="EW41" s="198"/>
      <c r="EX41" s="198"/>
      <c r="EY41" s="198"/>
      <c r="EZ41" s="198"/>
      <c r="FA41" s="198"/>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c r="IK41" s="199"/>
      <c r="IL41" s="199"/>
      <c r="IM41" s="199"/>
      <c r="IN41" s="199"/>
      <c r="IO41" s="199"/>
      <c r="IP41" s="199"/>
      <c r="IQ41" s="199"/>
      <c r="IR41" s="199"/>
      <c r="IS41" s="199"/>
      <c r="IT41" s="199"/>
      <c r="IU41" s="199"/>
      <c r="IV41" s="199"/>
    </row>
    <row r="42" spans="1:256" s="200" customFormat="1" ht="12.75" x14ac:dyDescent="0.2">
      <c r="A42" s="191" t="str">
        <f t="shared" si="0"/>
        <v/>
      </c>
      <c r="B42" s="146" t="str">
        <f>Stoff!B40</f>
        <v>Acenaften</v>
      </c>
      <c r="C42" s="192">
        <f t="shared" si="1"/>
        <v>0</v>
      </c>
      <c r="D42" s="193">
        <f t="shared" si="2"/>
        <v>0</v>
      </c>
      <c r="E42" s="193">
        <f t="shared" si="4"/>
        <v>0</v>
      </c>
      <c r="F42" s="194" t="e">
        <f t="shared" si="3"/>
        <v>#NUM!</v>
      </c>
      <c r="G42" s="195"/>
      <c r="H42" s="195"/>
      <c r="I42" s="195"/>
      <c r="J42" s="195"/>
      <c r="K42" s="195"/>
      <c r="L42" s="195"/>
      <c r="M42" s="195"/>
      <c r="N42" s="195"/>
      <c r="O42" s="195"/>
      <c r="P42" s="195"/>
      <c r="Q42" s="195"/>
      <c r="R42" s="195"/>
      <c r="S42" s="195"/>
      <c r="T42" s="195"/>
      <c r="U42" s="195"/>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8"/>
      <c r="EI42" s="198"/>
      <c r="EJ42" s="198"/>
      <c r="EK42" s="198"/>
      <c r="EL42" s="198"/>
      <c r="EM42" s="198"/>
      <c r="EN42" s="198"/>
      <c r="EO42" s="198"/>
      <c r="EP42" s="198"/>
      <c r="EQ42" s="198"/>
      <c r="ER42" s="198"/>
      <c r="ES42" s="198"/>
      <c r="ET42" s="198"/>
      <c r="EU42" s="198"/>
      <c r="EV42" s="198"/>
      <c r="EW42" s="198"/>
      <c r="EX42" s="198"/>
      <c r="EY42" s="198"/>
      <c r="EZ42" s="198"/>
      <c r="FA42" s="198"/>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c r="IS42" s="199"/>
      <c r="IT42" s="199"/>
      <c r="IU42" s="199"/>
      <c r="IV42" s="199"/>
    </row>
    <row r="43" spans="1:256" s="200" customFormat="1" ht="12.75" x14ac:dyDescent="0.2">
      <c r="A43" s="191" t="str">
        <f t="shared" si="0"/>
        <v/>
      </c>
      <c r="B43" s="146" t="str">
        <f>Stoff!B41</f>
        <v>Fenantren</v>
      </c>
      <c r="C43" s="192">
        <f t="shared" si="1"/>
        <v>0</v>
      </c>
      <c r="D43" s="193">
        <f t="shared" si="2"/>
        <v>0</v>
      </c>
      <c r="E43" s="193">
        <f t="shared" si="4"/>
        <v>0</v>
      </c>
      <c r="F43" s="194" t="e">
        <f t="shared" si="3"/>
        <v>#NUM!</v>
      </c>
      <c r="G43" s="195"/>
      <c r="H43" s="195"/>
      <c r="I43" s="195"/>
      <c r="J43" s="195"/>
      <c r="K43" s="195"/>
      <c r="L43" s="195"/>
      <c r="M43" s="195"/>
      <c r="N43" s="195"/>
      <c r="O43" s="195"/>
      <c r="P43" s="195"/>
      <c r="Q43" s="195"/>
      <c r="R43" s="195"/>
      <c r="S43" s="195"/>
      <c r="T43" s="195"/>
      <c r="U43" s="195"/>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8"/>
      <c r="EI43" s="198"/>
      <c r="EJ43" s="198"/>
      <c r="EK43" s="198"/>
      <c r="EL43" s="198"/>
      <c r="EM43" s="198"/>
      <c r="EN43" s="198"/>
      <c r="EO43" s="198"/>
      <c r="EP43" s="198"/>
      <c r="EQ43" s="198"/>
      <c r="ER43" s="198"/>
      <c r="ES43" s="198"/>
      <c r="ET43" s="198"/>
      <c r="EU43" s="198"/>
      <c r="EV43" s="198"/>
      <c r="EW43" s="198"/>
      <c r="EX43" s="198"/>
      <c r="EY43" s="198"/>
      <c r="EZ43" s="198"/>
      <c r="FA43" s="198"/>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s="200" customFormat="1" ht="12.75" x14ac:dyDescent="0.2">
      <c r="A44" s="191" t="str">
        <f t="shared" si="0"/>
        <v/>
      </c>
      <c r="B44" s="146" t="str">
        <f>Stoff!B42</f>
        <v>Antracen</v>
      </c>
      <c r="C44" s="192">
        <f t="shared" si="1"/>
        <v>0</v>
      </c>
      <c r="D44" s="193">
        <f t="shared" si="2"/>
        <v>0</v>
      </c>
      <c r="E44" s="193">
        <f t="shared" si="4"/>
        <v>0</v>
      </c>
      <c r="F44" s="194" t="e">
        <f t="shared" si="3"/>
        <v>#NUM!</v>
      </c>
      <c r="G44" s="195"/>
      <c r="H44" s="195"/>
      <c r="I44" s="195"/>
      <c r="J44" s="195"/>
      <c r="K44" s="195"/>
      <c r="L44" s="195"/>
      <c r="M44" s="195"/>
      <c r="N44" s="195"/>
      <c r="O44" s="195"/>
      <c r="P44" s="195"/>
      <c r="Q44" s="195"/>
      <c r="R44" s="195"/>
      <c r="S44" s="195"/>
      <c r="T44" s="195"/>
      <c r="U44" s="195"/>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8"/>
      <c r="EI44" s="198"/>
      <c r="EJ44" s="198"/>
      <c r="EK44" s="198"/>
      <c r="EL44" s="198"/>
      <c r="EM44" s="198"/>
      <c r="EN44" s="198"/>
      <c r="EO44" s="198"/>
      <c r="EP44" s="198"/>
      <c r="EQ44" s="198"/>
      <c r="ER44" s="198"/>
      <c r="ES44" s="198"/>
      <c r="ET44" s="198"/>
      <c r="EU44" s="198"/>
      <c r="EV44" s="198"/>
      <c r="EW44" s="198"/>
      <c r="EX44" s="198"/>
      <c r="EY44" s="198"/>
      <c r="EZ44" s="198"/>
      <c r="FA44" s="198"/>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199"/>
    </row>
    <row r="45" spans="1:256" s="200" customFormat="1" ht="12.75" x14ac:dyDescent="0.2">
      <c r="A45" s="191" t="str">
        <f t="shared" si="0"/>
        <v/>
      </c>
      <c r="B45" s="146" t="str">
        <f>Stoff!B43</f>
        <v>Fluoren</v>
      </c>
      <c r="C45" s="192">
        <f t="shared" si="1"/>
        <v>0</v>
      </c>
      <c r="D45" s="193">
        <f t="shared" si="2"/>
        <v>0</v>
      </c>
      <c r="E45" s="193">
        <f t="shared" si="4"/>
        <v>0</v>
      </c>
      <c r="F45" s="194" t="e">
        <f t="shared" si="3"/>
        <v>#NUM!</v>
      </c>
      <c r="G45" s="195"/>
      <c r="H45" s="195"/>
      <c r="I45" s="195"/>
      <c r="J45" s="195"/>
      <c r="K45" s="195"/>
      <c r="L45" s="195"/>
      <c r="M45" s="195"/>
      <c r="N45" s="195"/>
      <c r="O45" s="195"/>
      <c r="P45" s="195"/>
      <c r="Q45" s="195"/>
      <c r="R45" s="195"/>
      <c r="S45" s="195"/>
      <c r="T45" s="195"/>
      <c r="U45" s="195"/>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8"/>
      <c r="EI45" s="198"/>
      <c r="EJ45" s="198"/>
      <c r="EK45" s="198"/>
      <c r="EL45" s="198"/>
      <c r="EM45" s="198"/>
      <c r="EN45" s="198"/>
      <c r="EO45" s="198"/>
      <c r="EP45" s="198"/>
      <c r="EQ45" s="198"/>
      <c r="ER45" s="198"/>
      <c r="ES45" s="198"/>
      <c r="ET45" s="198"/>
      <c r="EU45" s="198"/>
      <c r="EV45" s="198"/>
      <c r="EW45" s="198"/>
      <c r="EX45" s="198"/>
      <c r="EY45" s="198"/>
      <c r="EZ45" s="198"/>
      <c r="FA45" s="198"/>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199"/>
    </row>
    <row r="46" spans="1:256" s="200" customFormat="1" ht="12.75" x14ac:dyDescent="0.2">
      <c r="A46" s="191" t="str">
        <f t="shared" si="0"/>
        <v/>
      </c>
      <c r="B46" s="146" t="str">
        <f>Stoff!B44</f>
        <v>Fluoranten</v>
      </c>
      <c r="C46" s="192">
        <f t="shared" si="1"/>
        <v>0</v>
      </c>
      <c r="D46" s="193">
        <f t="shared" si="2"/>
        <v>0</v>
      </c>
      <c r="E46" s="193">
        <f t="shared" si="4"/>
        <v>0</v>
      </c>
      <c r="F46" s="194" t="e">
        <f t="shared" si="3"/>
        <v>#NUM!</v>
      </c>
      <c r="G46" s="195"/>
      <c r="H46" s="195"/>
      <c r="I46" s="195"/>
      <c r="J46" s="195"/>
      <c r="K46" s="195"/>
      <c r="L46" s="195"/>
      <c r="M46" s="195"/>
      <c r="N46" s="195"/>
      <c r="O46" s="195"/>
      <c r="P46" s="195"/>
      <c r="Q46" s="195"/>
      <c r="R46" s="195"/>
      <c r="S46" s="195"/>
      <c r="T46" s="195"/>
      <c r="U46" s="195"/>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8"/>
      <c r="EI46" s="198"/>
      <c r="EJ46" s="198"/>
      <c r="EK46" s="198"/>
      <c r="EL46" s="198"/>
      <c r="EM46" s="198"/>
      <c r="EN46" s="198"/>
      <c r="EO46" s="198"/>
      <c r="EP46" s="198"/>
      <c r="EQ46" s="198"/>
      <c r="ER46" s="198"/>
      <c r="ES46" s="198"/>
      <c r="ET46" s="198"/>
      <c r="EU46" s="198"/>
      <c r="EV46" s="198"/>
      <c r="EW46" s="198"/>
      <c r="EX46" s="198"/>
      <c r="EY46" s="198"/>
      <c r="EZ46" s="198"/>
      <c r="FA46" s="198"/>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row>
    <row r="47" spans="1:256" s="200" customFormat="1" ht="12.75" x14ac:dyDescent="0.2">
      <c r="A47" s="191" t="str">
        <f t="shared" si="0"/>
        <v/>
      </c>
      <c r="B47" s="146" t="str">
        <f>Stoff!B45</f>
        <v>Pyrene</v>
      </c>
      <c r="C47" s="192">
        <f t="shared" si="1"/>
        <v>0</v>
      </c>
      <c r="D47" s="193">
        <f t="shared" si="2"/>
        <v>0</v>
      </c>
      <c r="E47" s="193">
        <f t="shared" si="4"/>
        <v>0</v>
      </c>
      <c r="F47" s="194" t="e">
        <f t="shared" si="3"/>
        <v>#NUM!</v>
      </c>
      <c r="G47" s="195"/>
      <c r="H47" s="195"/>
      <c r="I47" s="195"/>
      <c r="J47" s="195"/>
      <c r="K47" s="195"/>
      <c r="L47" s="195"/>
      <c r="M47" s="195"/>
      <c r="N47" s="195"/>
      <c r="O47" s="195"/>
      <c r="P47" s="195"/>
      <c r="Q47" s="195"/>
      <c r="R47" s="195"/>
      <c r="S47" s="195"/>
      <c r="T47" s="195"/>
      <c r="U47" s="195"/>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8"/>
      <c r="EI47" s="198"/>
      <c r="EJ47" s="198"/>
      <c r="EK47" s="198"/>
      <c r="EL47" s="198"/>
      <c r="EM47" s="198"/>
      <c r="EN47" s="198"/>
      <c r="EO47" s="198"/>
      <c r="EP47" s="198"/>
      <c r="EQ47" s="198"/>
      <c r="ER47" s="198"/>
      <c r="ES47" s="198"/>
      <c r="ET47" s="198"/>
      <c r="EU47" s="198"/>
      <c r="EV47" s="198"/>
      <c r="EW47" s="198"/>
      <c r="EX47" s="198"/>
      <c r="EY47" s="198"/>
      <c r="EZ47" s="198"/>
      <c r="FA47" s="198"/>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199"/>
    </row>
    <row r="48" spans="1:256" s="200" customFormat="1" ht="12.75" x14ac:dyDescent="0.2">
      <c r="A48" s="191" t="str">
        <f t="shared" si="0"/>
        <v/>
      </c>
      <c r="B48" s="146" t="str">
        <f>Stoff!B46</f>
        <v>Benzo(a)antracen</v>
      </c>
      <c r="C48" s="192">
        <f t="shared" si="1"/>
        <v>0</v>
      </c>
      <c r="D48" s="193">
        <f t="shared" si="2"/>
        <v>0</v>
      </c>
      <c r="E48" s="193">
        <f t="shared" si="4"/>
        <v>0</v>
      </c>
      <c r="F48" s="194" t="e">
        <f t="shared" si="3"/>
        <v>#NUM!</v>
      </c>
      <c r="G48" s="195"/>
      <c r="H48" s="195"/>
      <c r="I48" s="195"/>
      <c r="J48" s="195"/>
      <c r="K48" s="195"/>
      <c r="L48" s="195"/>
      <c r="M48" s="195"/>
      <c r="N48" s="195"/>
      <c r="O48" s="195"/>
      <c r="P48" s="195"/>
      <c r="Q48" s="195"/>
      <c r="R48" s="195"/>
      <c r="S48" s="195"/>
      <c r="T48" s="195"/>
      <c r="U48" s="195"/>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8"/>
      <c r="EI48" s="198"/>
      <c r="EJ48" s="198"/>
      <c r="EK48" s="198"/>
      <c r="EL48" s="198"/>
      <c r="EM48" s="198"/>
      <c r="EN48" s="198"/>
      <c r="EO48" s="198"/>
      <c r="EP48" s="198"/>
      <c r="EQ48" s="198"/>
      <c r="ER48" s="198"/>
      <c r="ES48" s="198"/>
      <c r="ET48" s="198"/>
      <c r="EU48" s="198"/>
      <c r="EV48" s="198"/>
      <c r="EW48" s="198"/>
      <c r="EX48" s="198"/>
      <c r="EY48" s="198"/>
      <c r="EZ48" s="198"/>
      <c r="FA48" s="198"/>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199"/>
    </row>
    <row r="49" spans="1:256" s="200" customFormat="1" ht="12.75" x14ac:dyDescent="0.2">
      <c r="A49" s="191" t="str">
        <f t="shared" si="0"/>
        <v/>
      </c>
      <c r="B49" s="146" t="str">
        <f>Stoff!B47</f>
        <v>Krysen</v>
      </c>
      <c r="C49" s="192">
        <f t="shared" si="1"/>
        <v>0</v>
      </c>
      <c r="D49" s="193">
        <f t="shared" si="2"/>
        <v>0</v>
      </c>
      <c r="E49" s="193">
        <f t="shared" si="4"/>
        <v>0</v>
      </c>
      <c r="F49" s="194" t="e">
        <f t="shared" si="3"/>
        <v>#NUM!</v>
      </c>
      <c r="G49" s="195"/>
      <c r="H49" s="195"/>
      <c r="I49" s="195"/>
      <c r="J49" s="195"/>
      <c r="K49" s="195"/>
      <c r="L49" s="195"/>
      <c r="M49" s="195"/>
      <c r="N49" s="195"/>
      <c r="O49" s="195"/>
      <c r="P49" s="195"/>
      <c r="Q49" s="195"/>
      <c r="R49" s="195"/>
      <c r="S49" s="195"/>
      <c r="T49" s="195"/>
      <c r="U49" s="195"/>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8"/>
      <c r="EI49" s="198"/>
      <c r="EJ49" s="198"/>
      <c r="EK49" s="198"/>
      <c r="EL49" s="198"/>
      <c r="EM49" s="198"/>
      <c r="EN49" s="198"/>
      <c r="EO49" s="198"/>
      <c r="EP49" s="198"/>
      <c r="EQ49" s="198"/>
      <c r="ER49" s="198"/>
      <c r="ES49" s="198"/>
      <c r="ET49" s="198"/>
      <c r="EU49" s="198"/>
      <c r="EV49" s="198"/>
      <c r="EW49" s="198"/>
      <c r="EX49" s="198"/>
      <c r="EY49" s="198"/>
      <c r="EZ49" s="198"/>
      <c r="FA49" s="198"/>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row>
    <row r="50" spans="1:256" s="200" customFormat="1" ht="12.75" x14ac:dyDescent="0.2">
      <c r="A50" s="191" t="str">
        <f t="shared" si="0"/>
        <v/>
      </c>
      <c r="B50" s="146" t="str">
        <f>Stoff!B48</f>
        <v>Benzo(b)fluoranten</v>
      </c>
      <c r="C50" s="192">
        <f t="shared" si="1"/>
        <v>0</v>
      </c>
      <c r="D50" s="193">
        <f t="shared" si="2"/>
        <v>0</v>
      </c>
      <c r="E50" s="193">
        <f t="shared" si="4"/>
        <v>0</v>
      </c>
      <c r="F50" s="194" t="e">
        <f t="shared" si="3"/>
        <v>#NUM!</v>
      </c>
      <c r="G50" s="195"/>
      <c r="H50" s="195"/>
      <c r="I50" s="195"/>
      <c r="J50" s="195"/>
      <c r="K50" s="195"/>
      <c r="L50" s="195"/>
      <c r="M50" s="195"/>
      <c r="N50" s="195"/>
      <c r="O50" s="195"/>
      <c r="P50" s="195"/>
      <c r="Q50" s="195"/>
      <c r="R50" s="195"/>
      <c r="S50" s="195"/>
      <c r="T50" s="195"/>
      <c r="U50" s="195"/>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8"/>
      <c r="EI50" s="198"/>
      <c r="EJ50" s="198"/>
      <c r="EK50" s="198"/>
      <c r="EL50" s="198"/>
      <c r="EM50" s="198"/>
      <c r="EN50" s="198"/>
      <c r="EO50" s="198"/>
      <c r="EP50" s="198"/>
      <c r="EQ50" s="198"/>
      <c r="ER50" s="198"/>
      <c r="ES50" s="198"/>
      <c r="ET50" s="198"/>
      <c r="EU50" s="198"/>
      <c r="EV50" s="198"/>
      <c r="EW50" s="198"/>
      <c r="EX50" s="198"/>
      <c r="EY50" s="198"/>
      <c r="EZ50" s="198"/>
      <c r="FA50" s="198"/>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c r="IC50" s="199"/>
      <c r="ID50" s="199"/>
      <c r="IE50" s="199"/>
      <c r="IF50" s="199"/>
      <c r="IG50" s="199"/>
      <c r="IH50" s="199"/>
      <c r="II50" s="199"/>
      <c r="IJ50" s="199"/>
      <c r="IK50" s="199"/>
      <c r="IL50" s="199"/>
      <c r="IM50" s="199"/>
      <c r="IN50" s="199"/>
      <c r="IO50" s="199"/>
      <c r="IP50" s="199"/>
      <c r="IQ50" s="199"/>
      <c r="IR50" s="199"/>
      <c r="IS50" s="199"/>
      <c r="IT50" s="199"/>
      <c r="IU50" s="199"/>
      <c r="IV50" s="199"/>
    </row>
    <row r="51" spans="1:256" s="200" customFormat="1" ht="12.75" x14ac:dyDescent="0.2">
      <c r="A51" s="191" t="str">
        <f t="shared" si="0"/>
        <v/>
      </c>
      <c r="B51" s="146" t="str">
        <f>Stoff!B49</f>
        <v>Benzo(k)fluoranten</v>
      </c>
      <c r="C51" s="192">
        <f t="shared" si="1"/>
        <v>0</v>
      </c>
      <c r="D51" s="193">
        <f t="shared" si="2"/>
        <v>0</v>
      </c>
      <c r="E51" s="193">
        <f t="shared" si="4"/>
        <v>0</v>
      </c>
      <c r="F51" s="194" t="e">
        <f t="shared" si="3"/>
        <v>#NUM!</v>
      </c>
      <c r="G51" s="195"/>
      <c r="H51" s="195"/>
      <c r="I51" s="195"/>
      <c r="J51" s="195"/>
      <c r="K51" s="195"/>
      <c r="L51" s="195"/>
      <c r="M51" s="195"/>
      <c r="N51" s="195"/>
      <c r="O51" s="195"/>
      <c r="P51" s="195"/>
      <c r="Q51" s="195"/>
      <c r="R51" s="195"/>
      <c r="S51" s="195"/>
      <c r="T51" s="195"/>
      <c r="U51" s="195"/>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8"/>
      <c r="EI51" s="198"/>
      <c r="EJ51" s="198"/>
      <c r="EK51" s="198"/>
      <c r="EL51" s="198"/>
      <c r="EM51" s="198"/>
      <c r="EN51" s="198"/>
      <c r="EO51" s="198"/>
      <c r="EP51" s="198"/>
      <c r="EQ51" s="198"/>
      <c r="ER51" s="198"/>
      <c r="ES51" s="198"/>
      <c r="ET51" s="198"/>
      <c r="EU51" s="198"/>
      <c r="EV51" s="198"/>
      <c r="EW51" s="198"/>
      <c r="EX51" s="198"/>
      <c r="EY51" s="198"/>
      <c r="EZ51" s="198"/>
      <c r="FA51" s="198"/>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c r="IC51" s="199"/>
      <c r="ID51" s="199"/>
      <c r="IE51" s="199"/>
      <c r="IF51" s="199"/>
      <c r="IG51" s="199"/>
      <c r="IH51" s="199"/>
      <c r="II51" s="199"/>
      <c r="IJ51" s="199"/>
      <c r="IK51" s="199"/>
      <c r="IL51" s="199"/>
      <c r="IM51" s="199"/>
      <c r="IN51" s="199"/>
      <c r="IO51" s="199"/>
      <c r="IP51" s="199"/>
      <c r="IQ51" s="199"/>
      <c r="IR51" s="199"/>
      <c r="IS51" s="199"/>
      <c r="IT51" s="199"/>
      <c r="IU51" s="199"/>
      <c r="IV51" s="199"/>
    </row>
    <row r="52" spans="1:256" s="200" customFormat="1" ht="12.75" x14ac:dyDescent="0.2">
      <c r="A52" s="191" t="str">
        <f t="shared" si="0"/>
        <v/>
      </c>
      <c r="B52" s="146" t="str">
        <f>Stoff!B50</f>
        <v>Benso(a)pyren</v>
      </c>
      <c r="C52" s="192">
        <f t="shared" si="1"/>
        <v>0</v>
      </c>
      <c r="D52" s="193">
        <f t="shared" si="2"/>
        <v>0</v>
      </c>
      <c r="E52" s="193">
        <f t="shared" si="4"/>
        <v>0</v>
      </c>
      <c r="F52" s="194" t="e">
        <f t="shared" si="3"/>
        <v>#NUM!</v>
      </c>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c r="DD52" s="195"/>
      <c r="DE52" s="195"/>
      <c r="DF52" s="195"/>
      <c r="DG52" s="195"/>
      <c r="DH52" s="195"/>
      <c r="DI52" s="195"/>
      <c r="DJ52" s="195"/>
      <c r="DK52" s="195"/>
      <c r="DL52" s="195"/>
      <c r="DM52" s="195"/>
      <c r="DN52" s="195"/>
      <c r="DO52" s="195"/>
      <c r="DP52" s="195"/>
      <c r="DQ52" s="195"/>
      <c r="DR52" s="195"/>
      <c r="DS52" s="195"/>
      <c r="DT52" s="195"/>
      <c r="DU52" s="195"/>
      <c r="DV52" s="195"/>
      <c r="DW52" s="195"/>
      <c r="DX52" s="195"/>
      <c r="DY52" s="195"/>
      <c r="DZ52" s="195"/>
      <c r="EA52" s="195"/>
      <c r="EB52" s="195"/>
      <c r="EC52" s="195"/>
      <c r="ED52" s="195"/>
      <c r="EE52" s="195"/>
      <c r="EF52" s="195"/>
      <c r="EG52" s="195"/>
      <c r="EH52" s="195"/>
      <c r="EI52" s="195"/>
      <c r="EJ52" s="195"/>
      <c r="EK52" s="195"/>
      <c r="EL52" s="195"/>
      <c r="EM52" s="195"/>
      <c r="EN52" s="195"/>
      <c r="EO52" s="195"/>
      <c r="EP52" s="195"/>
      <c r="EQ52" s="195"/>
      <c r="ER52" s="195"/>
      <c r="ES52" s="195"/>
      <c r="ET52" s="195"/>
      <c r="EU52" s="195"/>
      <c r="EV52" s="195"/>
      <c r="EW52" s="195"/>
      <c r="EX52" s="195"/>
      <c r="EY52" s="195"/>
      <c r="EZ52" s="195"/>
      <c r="FA52" s="195"/>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c r="IC52" s="199"/>
      <c r="ID52" s="199"/>
      <c r="IE52" s="199"/>
      <c r="IF52" s="199"/>
      <c r="IG52" s="199"/>
      <c r="IH52" s="199"/>
      <c r="II52" s="199"/>
      <c r="IJ52" s="199"/>
      <c r="IK52" s="199"/>
      <c r="IL52" s="199"/>
      <c r="IM52" s="199"/>
      <c r="IN52" s="199"/>
      <c r="IO52" s="199"/>
      <c r="IP52" s="199"/>
      <c r="IQ52" s="199"/>
      <c r="IR52" s="199"/>
      <c r="IS52" s="199"/>
      <c r="IT52" s="199"/>
      <c r="IU52" s="199"/>
      <c r="IV52" s="199"/>
    </row>
    <row r="53" spans="1:256" s="200" customFormat="1" ht="12.75" x14ac:dyDescent="0.2">
      <c r="A53" s="191" t="str">
        <f t="shared" si="0"/>
        <v/>
      </c>
      <c r="B53" s="146" t="str">
        <f>Stoff!B51</f>
        <v>Indeno(1,2,3-cd)pyren</v>
      </c>
      <c r="C53" s="192">
        <f t="shared" si="1"/>
        <v>0</v>
      </c>
      <c r="D53" s="193">
        <f t="shared" si="2"/>
        <v>0</v>
      </c>
      <c r="E53" s="193">
        <f t="shared" si="4"/>
        <v>0</v>
      </c>
      <c r="F53" s="194" t="e">
        <f t="shared" si="3"/>
        <v>#NUM!</v>
      </c>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c r="CT53" s="195"/>
      <c r="CU53" s="195"/>
      <c r="CV53" s="195"/>
      <c r="CW53" s="195"/>
      <c r="CX53" s="195"/>
      <c r="CY53" s="195"/>
      <c r="CZ53" s="195"/>
      <c r="DA53" s="195"/>
      <c r="DB53" s="195"/>
      <c r="DC53" s="195"/>
      <c r="DD53" s="195"/>
      <c r="DE53" s="195"/>
      <c r="DF53" s="195"/>
      <c r="DG53" s="195"/>
      <c r="DH53" s="195"/>
      <c r="DI53" s="195"/>
      <c r="DJ53" s="195"/>
      <c r="DK53" s="195"/>
      <c r="DL53" s="195"/>
      <c r="DM53" s="195"/>
      <c r="DN53" s="195"/>
      <c r="DO53" s="195"/>
      <c r="DP53" s="195"/>
      <c r="DQ53" s="195"/>
      <c r="DR53" s="195"/>
      <c r="DS53" s="195"/>
      <c r="DT53" s="195"/>
      <c r="DU53" s="195"/>
      <c r="DV53" s="195"/>
      <c r="DW53" s="195"/>
      <c r="DX53" s="195"/>
      <c r="DY53" s="195"/>
      <c r="DZ53" s="195"/>
      <c r="EA53" s="195"/>
      <c r="EB53" s="195"/>
      <c r="EC53" s="195"/>
      <c r="ED53" s="195"/>
      <c r="EE53" s="195"/>
      <c r="EF53" s="195"/>
      <c r="EG53" s="195"/>
      <c r="EH53" s="195"/>
      <c r="EI53" s="195"/>
      <c r="EJ53" s="195"/>
      <c r="EK53" s="195"/>
      <c r="EL53" s="195"/>
      <c r="EM53" s="195"/>
      <c r="EN53" s="195"/>
      <c r="EO53" s="195"/>
      <c r="EP53" s="195"/>
      <c r="EQ53" s="195"/>
      <c r="ER53" s="195"/>
      <c r="ES53" s="195"/>
      <c r="ET53" s="195"/>
      <c r="EU53" s="195"/>
      <c r="EV53" s="195"/>
      <c r="EW53" s="195"/>
      <c r="EX53" s="195"/>
      <c r="EY53" s="195"/>
      <c r="EZ53" s="195"/>
      <c r="FA53" s="195"/>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c r="IC53" s="199"/>
      <c r="ID53" s="199"/>
      <c r="IE53" s="199"/>
      <c r="IF53" s="199"/>
      <c r="IG53" s="199"/>
      <c r="IH53" s="199"/>
      <c r="II53" s="199"/>
      <c r="IJ53" s="199"/>
      <c r="IK53" s="199"/>
      <c r="IL53" s="199"/>
      <c r="IM53" s="199"/>
      <c r="IN53" s="199"/>
      <c r="IO53" s="199"/>
      <c r="IP53" s="199"/>
      <c r="IQ53" s="199"/>
      <c r="IR53" s="199"/>
      <c r="IS53" s="199"/>
      <c r="IT53" s="199"/>
      <c r="IU53" s="199"/>
      <c r="IV53" s="199"/>
    </row>
    <row r="54" spans="1:256" s="200" customFormat="1" ht="12.75" x14ac:dyDescent="0.2">
      <c r="A54" s="191" t="str">
        <f t="shared" si="0"/>
        <v/>
      </c>
      <c r="B54" s="146" t="str">
        <f>Stoff!B52</f>
        <v>Dibenzo(a,h)antracen</v>
      </c>
      <c r="C54" s="192">
        <f t="shared" si="1"/>
        <v>0</v>
      </c>
      <c r="D54" s="193">
        <f t="shared" si="2"/>
        <v>0</v>
      </c>
      <c r="E54" s="193">
        <f t="shared" si="4"/>
        <v>0</v>
      </c>
      <c r="F54" s="194" t="e">
        <f t="shared" si="3"/>
        <v>#NUM!</v>
      </c>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c r="EC54" s="195"/>
      <c r="ED54" s="195"/>
      <c r="EE54" s="195"/>
      <c r="EF54" s="195"/>
      <c r="EG54" s="195"/>
      <c r="EH54" s="195"/>
      <c r="EI54" s="195"/>
      <c r="EJ54" s="195"/>
      <c r="EK54" s="195"/>
      <c r="EL54" s="195"/>
      <c r="EM54" s="195"/>
      <c r="EN54" s="195"/>
      <c r="EO54" s="195"/>
      <c r="EP54" s="195"/>
      <c r="EQ54" s="195"/>
      <c r="ER54" s="195"/>
      <c r="ES54" s="195"/>
      <c r="ET54" s="195"/>
      <c r="EU54" s="195"/>
      <c r="EV54" s="195"/>
      <c r="EW54" s="195"/>
      <c r="EX54" s="195"/>
      <c r="EY54" s="195"/>
      <c r="EZ54" s="195"/>
      <c r="FA54" s="195"/>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row>
    <row r="55" spans="1:256" s="200" customFormat="1" ht="12.75" x14ac:dyDescent="0.2">
      <c r="A55" s="191" t="str">
        <f t="shared" si="0"/>
        <v/>
      </c>
      <c r="B55" s="146" t="str">
        <f>Stoff!B53</f>
        <v>Benzo(g,h,i)perylen</v>
      </c>
      <c r="C55" s="192">
        <f t="shared" si="1"/>
        <v>0</v>
      </c>
      <c r="D55" s="193">
        <f t="shared" si="2"/>
        <v>0</v>
      </c>
      <c r="E55" s="193">
        <f t="shared" si="4"/>
        <v>0</v>
      </c>
      <c r="F55" s="194" t="e">
        <f t="shared" si="3"/>
        <v>#NUM!</v>
      </c>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c r="DD55" s="195"/>
      <c r="DE55" s="195"/>
      <c r="DF55" s="195"/>
      <c r="DG55" s="195"/>
      <c r="DH55" s="195"/>
      <c r="DI55" s="195"/>
      <c r="DJ55" s="195"/>
      <c r="DK55" s="195"/>
      <c r="DL55" s="195"/>
      <c r="DM55" s="195"/>
      <c r="DN55" s="195"/>
      <c r="DO55" s="195"/>
      <c r="DP55" s="195"/>
      <c r="DQ55" s="195"/>
      <c r="DR55" s="195"/>
      <c r="DS55" s="195"/>
      <c r="DT55" s="195"/>
      <c r="DU55" s="195"/>
      <c r="DV55" s="195"/>
      <c r="DW55" s="195"/>
      <c r="DX55" s="195"/>
      <c r="DY55" s="195"/>
      <c r="DZ55" s="195"/>
      <c r="EA55" s="195"/>
      <c r="EB55" s="195"/>
      <c r="EC55" s="195"/>
      <c r="ED55" s="195"/>
      <c r="EE55" s="195"/>
      <c r="EF55" s="195"/>
      <c r="EG55" s="195"/>
      <c r="EH55" s="195"/>
      <c r="EI55" s="195"/>
      <c r="EJ55" s="195"/>
      <c r="EK55" s="195"/>
      <c r="EL55" s="195"/>
      <c r="EM55" s="195"/>
      <c r="EN55" s="195"/>
      <c r="EO55" s="195"/>
      <c r="EP55" s="195"/>
      <c r="EQ55" s="195"/>
      <c r="ER55" s="195"/>
      <c r="ES55" s="195"/>
      <c r="ET55" s="195"/>
      <c r="EU55" s="195"/>
      <c r="EV55" s="195"/>
      <c r="EW55" s="195"/>
      <c r="EX55" s="195"/>
      <c r="EY55" s="195"/>
      <c r="EZ55" s="195"/>
      <c r="FA55" s="195"/>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row>
    <row r="56" spans="1:256" s="200" customFormat="1" ht="12.75" x14ac:dyDescent="0.2">
      <c r="A56" s="191" t="str">
        <f t="shared" si="0"/>
        <v/>
      </c>
      <c r="B56" s="146" t="str">
        <f>Stoff!B54</f>
        <v>Bensen</v>
      </c>
      <c r="C56" s="192">
        <f t="shared" si="1"/>
        <v>0</v>
      </c>
      <c r="D56" s="193">
        <f t="shared" si="2"/>
        <v>0</v>
      </c>
      <c r="E56" s="193">
        <f t="shared" si="4"/>
        <v>0</v>
      </c>
      <c r="F56" s="194" t="e">
        <f t="shared" si="3"/>
        <v>#NUM!</v>
      </c>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95"/>
      <c r="DN56" s="195"/>
      <c r="DO56" s="195"/>
      <c r="DP56" s="195"/>
      <c r="DQ56" s="195"/>
      <c r="DR56" s="195"/>
      <c r="DS56" s="195"/>
      <c r="DT56" s="195"/>
      <c r="DU56" s="195"/>
      <c r="DV56" s="195"/>
      <c r="DW56" s="195"/>
      <c r="DX56" s="195"/>
      <c r="DY56" s="195"/>
      <c r="DZ56" s="195"/>
      <c r="EA56" s="195"/>
      <c r="EB56" s="195"/>
      <c r="EC56" s="195"/>
      <c r="ED56" s="195"/>
      <c r="EE56" s="195"/>
      <c r="EF56" s="195"/>
      <c r="EG56" s="195"/>
      <c r="EH56" s="195"/>
      <c r="EI56" s="195"/>
      <c r="EJ56" s="195"/>
      <c r="EK56" s="195"/>
      <c r="EL56" s="195"/>
      <c r="EM56" s="195"/>
      <c r="EN56" s="195"/>
      <c r="EO56" s="195"/>
      <c r="EP56" s="195"/>
      <c r="EQ56" s="195"/>
      <c r="ER56" s="195"/>
      <c r="ES56" s="195"/>
      <c r="ET56" s="195"/>
      <c r="EU56" s="195"/>
      <c r="EV56" s="195"/>
      <c r="EW56" s="195"/>
      <c r="EX56" s="195"/>
      <c r="EY56" s="195"/>
      <c r="EZ56" s="195"/>
      <c r="FA56" s="195"/>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row>
    <row r="57" spans="1:256" s="200" customFormat="1" ht="12.75" x14ac:dyDescent="0.2">
      <c r="A57" s="191" t="str">
        <f t="shared" si="0"/>
        <v/>
      </c>
      <c r="B57" s="146" t="str">
        <f>Stoff!B55</f>
        <v>Toluen</v>
      </c>
      <c r="C57" s="192">
        <f t="shared" si="1"/>
        <v>0</v>
      </c>
      <c r="D57" s="193">
        <f t="shared" si="2"/>
        <v>0</v>
      </c>
      <c r="E57" s="193">
        <f t="shared" si="4"/>
        <v>0</v>
      </c>
      <c r="F57" s="194" t="e">
        <f t="shared" si="3"/>
        <v>#NUM!</v>
      </c>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c r="EO57" s="195"/>
      <c r="EP57" s="195"/>
      <c r="EQ57" s="195"/>
      <c r="ER57" s="195"/>
      <c r="ES57" s="195"/>
      <c r="ET57" s="195"/>
      <c r="EU57" s="195"/>
      <c r="EV57" s="195"/>
      <c r="EW57" s="195"/>
      <c r="EX57" s="195"/>
      <c r="EY57" s="195"/>
      <c r="EZ57" s="195"/>
      <c r="FA57" s="195"/>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row>
    <row r="58" spans="1:256" s="200" customFormat="1" ht="12.75" x14ac:dyDescent="0.2">
      <c r="A58" s="191" t="str">
        <f t="shared" si="0"/>
        <v/>
      </c>
      <c r="B58" s="146" t="str">
        <f>Stoff!B56</f>
        <v>Etylbensen</v>
      </c>
      <c r="C58" s="192">
        <f t="shared" si="1"/>
        <v>0</v>
      </c>
      <c r="D58" s="193">
        <f t="shared" si="2"/>
        <v>0</v>
      </c>
      <c r="E58" s="193">
        <f t="shared" si="4"/>
        <v>0</v>
      </c>
      <c r="F58" s="194" t="e">
        <f t="shared" si="3"/>
        <v>#NUM!</v>
      </c>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95"/>
      <c r="DI58" s="195"/>
      <c r="DJ58" s="195"/>
      <c r="DK58" s="195"/>
      <c r="DL58" s="195"/>
      <c r="DM58" s="195"/>
      <c r="DN58" s="195"/>
      <c r="DO58" s="195"/>
      <c r="DP58" s="195"/>
      <c r="DQ58" s="195"/>
      <c r="DR58" s="195"/>
      <c r="DS58" s="195"/>
      <c r="DT58" s="195"/>
      <c r="DU58" s="195"/>
      <c r="DV58" s="195"/>
      <c r="DW58" s="195"/>
      <c r="DX58" s="195"/>
      <c r="DY58" s="195"/>
      <c r="DZ58" s="195"/>
      <c r="EA58" s="195"/>
      <c r="EB58" s="195"/>
      <c r="EC58" s="195"/>
      <c r="ED58" s="195"/>
      <c r="EE58" s="195"/>
      <c r="EF58" s="195"/>
      <c r="EG58" s="195"/>
      <c r="EH58" s="195"/>
      <c r="EI58" s="195"/>
      <c r="EJ58" s="195"/>
      <c r="EK58" s="195"/>
      <c r="EL58" s="195"/>
      <c r="EM58" s="195"/>
      <c r="EN58" s="195"/>
      <c r="EO58" s="195"/>
      <c r="EP58" s="195"/>
      <c r="EQ58" s="195"/>
      <c r="ER58" s="195"/>
      <c r="ES58" s="195"/>
      <c r="ET58" s="195"/>
      <c r="EU58" s="195"/>
      <c r="EV58" s="195"/>
      <c r="EW58" s="195"/>
      <c r="EX58" s="195"/>
      <c r="EY58" s="195"/>
      <c r="EZ58" s="195"/>
      <c r="FA58" s="195"/>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row>
    <row r="59" spans="1:256" s="200" customFormat="1" ht="12.75" x14ac:dyDescent="0.2">
      <c r="A59" s="191" t="str">
        <f t="shared" si="0"/>
        <v/>
      </c>
      <c r="B59" s="146" t="str">
        <f>Stoff!B57</f>
        <v>Xylen</v>
      </c>
      <c r="C59" s="192">
        <f t="shared" si="1"/>
        <v>0</v>
      </c>
      <c r="D59" s="193">
        <f t="shared" si="2"/>
        <v>0</v>
      </c>
      <c r="E59" s="193">
        <f t="shared" si="4"/>
        <v>0</v>
      </c>
      <c r="F59" s="194" t="e">
        <f t="shared" si="3"/>
        <v>#NUM!</v>
      </c>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195"/>
      <c r="DI59" s="195"/>
      <c r="DJ59" s="195"/>
      <c r="DK59" s="195"/>
      <c r="DL59" s="195"/>
      <c r="DM59" s="195"/>
      <c r="DN59" s="195"/>
      <c r="DO59" s="195"/>
      <c r="DP59" s="195"/>
      <c r="DQ59" s="195"/>
      <c r="DR59" s="195"/>
      <c r="DS59" s="195"/>
      <c r="DT59" s="195"/>
      <c r="DU59" s="195"/>
      <c r="DV59" s="195"/>
      <c r="DW59" s="195"/>
      <c r="DX59" s="195"/>
      <c r="DY59" s="195"/>
      <c r="DZ59" s="195"/>
      <c r="EA59" s="195"/>
      <c r="EB59" s="195"/>
      <c r="EC59" s="195"/>
      <c r="ED59" s="195"/>
      <c r="EE59" s="195"/>
      <c r="EF59" s="195"/>
      <c r="EG59" s="195"/>
      <c r="EH59" s="195"/>
      <c r="EI59" s="195"/>
      <c r="EJ59" s="195"/>
      <c r="EK59" s="195"/>
      <c r="EL59" s="195"/>
      <c r="EM59" s="195"/>
      <c r="EN59" s="195"/>
      <c r="EO59" s="195"/>
      <c r="EP59" s="195"/>
      <c r="EQ59" s="195"/>
      <c r="ER59" s="195"/>
      <c r="ES59" s="195"/>
      <c r="ET59" s="195"/>
      <c r="EU59" s="195"/>
      <c r="EV59" s="195"/>
      <c r="EW59" s="195"/>
      <c r="EX59" s="195"/>
      <c r="EY59" s="195"/>
      <c r="EZ59" s="195"/>
      <c r="FA59" s="195"/>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c r="IC59" s="199"/>
      <c r="ID59" s="199"/>
      <c r="IE59" s="199"/>
      <c r="IF59" s="199"/>
      <c r="IG59" s="199"/>
      <c r="IH59" s="199"/>
      <c r="II59" s="199"/>
      <c r="IJ59" s="199"/>
      <c r="IK59" s="199"/>
      <c r="IL59" s="199"/>
      <c r="IM59" s="199"/>
      <c r="IN59" s="199"/>
      <c r="IO59" s="199"/>
      <c r="IP59" s="199"/>
      <c r="IQ59" s="199"/>
      <c r="IR59" s="199"/>
      <c r="IS59" s="199"/>
      <c r="IT59" s="199"/>
      <c r="IU59" s="199"/>
      <c r="IV59" s="199"/>
    </row>
    <row r="60" spans="1:256" s="200" customFormat="1" ht="12.75" x14ac:dyDescent="0.2">
      <c r="A60" s="191" t="str">
        <f t="shared" si="0"/>
        <v/>
      </c>
      <c r="B60" s="146" t="str">
        <f>Stoff!B58</f>
        <v>Alifater  C5-C6</v>
      </c>
      <c r="C60" s="192">
        <f t="shared" si="1"/>
        <v>0</v>
      </c>
      <c r="D60" s="193">
        <f t="shared" si="2"/>
        <v>0</v>
      </c>
      <c r="E60" s="193">
        <f t="shared" si="4"/>
        <v>0</v>
      </c>
      <c r="F60" s="194" t="e">
        <f t="shared" si="3"/>
        <v>#NUM!</v>
      </c>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5"/>
      <c r="DN60" s="195"/>
      <c r="DO60" s="195"/>
      <c r="DP60" s="195"/>
      <c r="DQ60" s="195"/>
      <c r="DR60" s="195"/>
      <c r="DS60" s="195"/>
      <c r="DT60" s="195"/>
      <c r="DU60" s="195"/>
      <c r="DV60" s="195"/>
      <c r="DW60" s="195"/>
      <c r="DX60" s="195"/>
      <c r="DY60" s="195"/>
      <c r="DZ60" s="195"/>
      <c r="EA60" s="195"/>
      <c r="EB60" s="195"/>
      <c r="EC60" s="195"/>
      <c r="ED60" s="195"/>
      <c r="EE60" s="195"/>
      <c r="EF60" s="195"/>
      <c r="EG60" s="195"/>
      <c r="EH60" s="195"/>
      <c r="EI60" s="195"/>
      <c r="EJ60" s="195"/>
      <c r="EK60" s="195"/>
      <c r="EL60" s="195"/>
      <c r="EM60" s="195"/>
      <c r="EN60" s="195"/>
      <c r="EO60" s="195"/>
      <c r="EP60" s="195"/>
      <c r="EQ60" s="195"/>
      <c r="ER60" s="195"/>
      <c r="ES60" s="195"/>
      <c r="ET60" s="195"/>
      <c r="EU60" s="195"/>
      <c r="EV60" s="195"/>
      <c r="EW60" s="195"/>
      <c r="EX60" s="195"/>
      <c r="EY60" s="195"/>
      <c r="EZ60" s="195"/>
      <c r="FA60" s="195"/>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c r="IC60" s="199"/>
      <c r="ID60" s="199"/>
      <c r="IE60" s="199"/>
      <c r="IF60" s="199"/>
      <c r="IG60" s="199"/>
      <c r="IH60" s="199"/>
      <c r="II60" s="199"/>
      <c r="IJ60" s="199"/>
      <c r="IK60" s="199"/>
      <c r="IL60" s="199"/>
      <c r="IM60" s="199"/>
      <c r="IN60" s="199"/>
      <c r="IO60" s="199"/>
      <c r="IP60" s="199"/>
      <c r="IQ60" s="199"/>
      <c r="IR60" s="199"/>
      <c r="IS60" s="199"/>
      <c r="IT60" s="199"/>
      <c r="IU60" s="199"/>
      <c r="IV60" s="199"/>
    </row>
    <row r="61" spans="1:256" s="200" customFormat="1" ht="12.75" x14ac:dyDescent="0.2">
      <c r="A61" s="191" t="str">
        <f t="shared" si="0"/>
        <v/>
      </c>
      <c r="B61" s="146" t="str">
        <f>Stoff!B59</f>
        <v>Alifater &gt; C6-C8</v>
      </c>
      <c r="C61" s="192">
        <f t="shared" si="1"/>
        <v>0</v>
      </c>
      <c r="D61" s="193">
        <f t="shared" si="2"/>
        <v>0</v>
      </c>
      <c r="E61" s="193">
        <f t="shared" si="4"/>
        <v>0</v>
      </c>
      <c r="F61" s="194" t="e">
        <f t="shared" si="3"/>
        <v>#NUM!</v>
      </c>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c r="EO61" s="195"/>
      <c r="EP61" s="195"/>
      <c r="EQ61" s="195"/>
      <c r="ER61" s="195"/>
      <c r="ES61" s="195"/>
      <c r="ET61" s="195"/>
      <c r="EU61" s="195"/>
      <c r="EV61" s="195"/>
      <c r="EW61" s="195"/>
      <c r="EX61" s="195"/>
      <c r="EY61" s="195"/>
      <c r="EZ61" s="195"/>
      <c r="FA61" s="195"/>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row>
    <row r="62" spans="1:256" s="200" customFormat="1" ht="12.75" x14ac:dyDescent="0.2">
      <c r="A62" s="191" t="str">
        <f t="shared" si="0"/>
        <v/>
      </c>
      <c r="B62" s="146" t="str">
        <f>Stoff!B60</f>
        <v>Alifater &gt; C8-C10</v>
      </c>
      <c r="C62" s="192">
        <f t="shared" si="1"/>
        <v>0</v>
      </c>
      <c r="D62" s="193">
        <f t="shared" si="2"/>
        <v>0</v>
      </c>
      <c r="E62" s="193">
        <f t="shared" si="4"/>
        <v>0</v>
      </c>
      <c r="F62" s="194" t="e">
        <f t="shared" si="3"/>
        <v>#NUM!</v>
      </c>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c r="DR62" s="195"/>
      <c r="DS62" s="195"/>
      <c r="DT62" s="195"/>
      <c r="DU62" s="195"/>
      <c r="DV62" s="195"/>
      <c r="DW62" s="195"/>
      <c r="DX62" s="195"/>
      <c r="DY62" s="195"/>
      <c r="DZ62" s="195"/>
      <c r="EA62" s="195"/>
      <c r="EB62" s="195"/>
      <c r="EC62" s="195"/>
      <c r="ED62" s="195"/>
      <c r="EE62" s="195"/>
      <c r="EF62" s="195"/>
      <c r="EG62" s="195"/>
      <c r="EH62" s="195"/>
      <c r="EI62" s="195"/>
      <c r="EJ62" s="195"/>
      <c r="EK62" s="195"/>
      <c r="EL62" s="195"/>
      <c r="EM62" s="195"/>
      <c r="EN62" s="195"/>
      <c r="EO62" s="195"/>
      <c r="EP62" s="195"/>
      <c r="EQ62" s="195"/>
      <c r="ER62" s="195"/>
      <c r="ES62" s="195"/>
      <c r="ET62" s="195"/>
      <c r="EU62" s="195"/>
      <c r="EV62" s="195"/>
      <c r="EW62" s="195"/>
      <c r="EX62" s="195"/>
      <c r="EY62" s="195"/>
      <c r="EZ62" s="195"/>
      <c r="FA62" s="195"/>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row>
    <row r="63" spans="1:256" s="200" customFormat="1" ht="12.75" x14ac:dyDescent="0.2">
      <c r="A63" s="191" t="str">
        <f t="shared" si="0"/>
        <v/>
      </c>
      <c r="B63" s="146" t="str">
        <f>Stoff!B61</f>
        <v>Sum alifater &gt; C5-C10</v>
      </c>
      <c r="C63" s="192">
        <f t="shared" si="1"/>
        <v>0</v>
      </c>
      <c r="D63" s="193">
        <f t="shared" si="2"/>
        <v>0</v>
      </c>
      <c r="E63" s="193">
        <f t="shared" si="4"/>
        <v>0</v>
      </c>
      <c r="F63" s="194" t="e">
        <f t="shared" si="3"/>
        <v>#NUM!</v>
      </c>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5"/>
      <c r="DN63" s="195"/>
      <c r="DO63" s="195"/>
      <c r="DP63" s="195"/>
      <c r="DQ63" s="195"/>
      <c r="DR63" s="195"/>
      <c r="DS63" s="195"/>
      <c r="DT63" s="195"/>
      <c r="DU63" s="195"/>
      <c r="DV63" s="195"/>
      <c r="DW63" s="195"/>
      <c r="DX63" s="195"/>
      <c r="DY63" s="195"/>
      <c r="DZ63" s="195"/>
      <c r="EA63" s="195"/>
      <c r="EB63" s="195"/>
      <c r="EC63" s="195"/>
      <c r="ED63" s="195"/>
      <c r="EE63" s="195"/>
      <c r="EF63" s="195"/>
      <c r="EG63" s="195"/>
      <c r="EH63" s="195"/>
      <c r="EI63" s="195"/>
      <c r="EJ63" s="195"/>
      <c r="EK63" s="195"/>
      <c r="EL63" s="195"/>
      <c r="EM63" s="195"/>
      <c r="EN63" s="195"/>
      <c r="EO63" s="195"/>
      <c r="EP63" s="195"/>
      <c r="EQ63" s="195"/>
      <c r="ER63" s="195"/>
      <c r="ES63" s="195"/>
      <c r="ET63" s="195"/>
      <c r="EU63" s="195"/>
      <c r="EV63" s="195"/>
      <c r="EW63" s="195"/>
      <c r="EX63" s="195"/>
      <c r="EY63" s="195"/>
      <c r="EZ63" s="195"/>
      <c r="FA63" s="195"/>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row>
    <row r="64" spans="1:256" s="200" customFormat="1" ht="12.75" x14ac:dyDescent="0.2">
      <c r="A64" s="191" t="str">
        <f t="shared" si="0"/>
        <v/>
      </c>
      <c r="B64" s="146" t="str">
        <f>Stoff!B62</f>
        <v>Alifater &gt;C10-C12</v>
      </c>
      <c r="C64" s="192">
        <f t="shared" si="1"/>
        <v>0</v>
      </c>
      <c r="D64" s="193">
        <f t="shared" si="2"/>
        <v>0</v>
      </c>
      <c r="E64" s="193">
        <f t="shared" si="4"/>
        <v>0</v>
      </c>
      <c r="F64" s="194" t="e">
        <f t="shared" si="3"/>
        <v>#NUM!</v>
      </c>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5"/>
      <c r="DN64" s="195"/>
      <c r="DO64" s="195"/>
      <c r="DP64" s="195"/>
      <c r="DQ64" s="195"/>
      <c r="DR64" s="195"/>
      <c r="DS64" s="195"/>
      <c r="DT64" s="195"/>
      <c r="DU64" s="195"/>
      <c r="DV64" s="195"/>
      <c r="DW64" s="195"/>
      <c r="DX64" s="195"/>
      <c r="DY64" s="195"/>
      <c r="DZ64" s="195"/>
      <c r="EA64" s="195"/>
      <c r="EB64" s="195"/>
      <c r="EC64" s="195"/>
      <c r="ED64" s="195"/>
      <c r="EE64" s="195"/>
      <c r="EF64" s="195"/>
      <c r="EG64" s="195"/>
      <c r="EH64" s="195"/>
      <c r="EI64" s="195"/>
      <c r="EJ64" s="195"/>
      <c r="EK64" s="195"/>
      <c r="EL64" s="195"/>
      <c r="EM64" s="195"/>
      <c r="EN64" s="195"/>
      <c r="EO64" s="195"/>
      <c r="EP64" s="195"/>
      <c r="EQ64" s="195"/>
      <c r="ER64" s="195"/>
      <c r="ES64" s="195"/>
      <c r="ET64" s="195"/>
      <c r="EU64" s="195"/>
      <c r="EV64" s="195"/>
      <c r="EW64" s="195"/>
      <c r="EX64" s="195"/>
      <c r="EY64" s="195"/>
      <c r="EZ64" s="195"/>
      <c r="FA64" s="195"/>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c r="IC64" s="199"/>
      <c r="ID64" s="199"/>
      <c r="IE64" s="199"/>
      <c r="IF64" s="199"/>
      <c r="IG64" s="199"/>
      <c r="IH64" s="199"/>
      <c r="II64" s="199"/>
      <c r="IJ64" s="199"/>
      <c r="IK64" s="199"/>
      <c r="IL64" s="199"/>
      <c r="IM64" s="199"/>
      <c r="IN64" s="199"/>
      <c r="IO64" s="199"/>
      <c r="IP64" s="199"/>
      <c r="IQ64" s="199"/>
      <c r="IR64" s="199"/>
      <c r="IS64" s="199"/>
      <c r="IT64" s="199"/>
      <c r="IU64" s="199"/>
      <c r="IV64" s="199"/>
    </row>
    <row r="65" spans="1:256" s="200" customFormat="1" ht="12.75" x14ac:dyDescent="0.2">
      <c r="A65" s="191" t="str">
        <f t="shared" si="0"/>
        <v/>
      </c>
      <c r="B65" s="146" t="str">
        <f>Stoff!B63</f>
        <v>Alifater &gt;C12-C35</v>
      </c>
      <c r="C65" s="192">
        <f t="shared" si="1"/>
        <v>0</v>
      </c>
      <c r="D65" s="193">
        <f t="shared" si="2"/>
        <v>0</v>
      </c>
      <c r="E65" s="193">
        <f t="shared" si="4"/>
        <v>0</v>
      </c>
      <c r="F65" s="194" t="e">
        <f t="shared" si="3"/>
        <v>#NUM!</v>
      </c>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195"/>
      <c r="DY65" s="195"/>
      <c r="DZ65" s="195"/>
      <c r="EA65" s="195"/>
      <c r="EB65" s="195"/>
      <c r="EC65" s="195"/>
      <c r="ED65" s="195"/>
      <c r="EE65" s="195"/>
      <c r="EF65" s="195"/>
      <c r="EG65" s="195"/>
      <c r="EH65" s="195"/>
      <c r="EI65" s="195"/>
      <c r="EJ65" s="195"/>
      <c r="EK65" s="195"/>
      <c r="EL65" s="195"/>
      <c r="EM65" s="195"/>
      <c r="EN65" s="195"/>
      <c r="EO65" s="195"/>
      <c r="EP65" s="195"/>
      <c r="EQ65" s="195"/>
      <c r="ER65" s="195"/>
      <c r="ES65" s="195"/>
      <c r="ET65" s="195"/>
      <c r="EU65" s="195"/>
      <c r="EV65" s="195"/>
      <c r="EW65" s="195"/>
      <c r="EX65" s="195"/>
      <c r="EY65" s="195"/>
      <c r="EZ65" s="195"/>
      <c r="FA65" s="195"/>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c r="IC65" s="199"/>
      <c r="ID65" s="199"/>
      <c r="IE65" s="199"/>
      <c r="IF65" s="199"/>
      <c r="IG65" s="199"/>
      <c r="IH65" s="199"/>
      <c r="II65" s="199"/>
      <c r="IJ65" s="199"/>
      <c r="IK65" s="199"/>
      <c r="IL65" s="199"/>
      <c r="IM65" s="199"/>
      <c r="IN65" s="199"/>
      <c r="IO65" s="199"/>
      <c r="IP65" s="199"/>
      <c r="IQ65" s="199"/>
      <c r="IR65" s="199"/>
      <c r="IS65" s="199"/>
      <c r="IT65" s="199"/>
      <c r="IU65" s="199"/>
      <c r="IV65" s="199"/>
    </row>
    <row r="66" spans="1:256" s="200" customFormat="1" ht="12.75" x14ac:dyDescent="0.2">
      <c r="A66" s="191" t="str">
        <f t="shared" si="0"/>
        <v/>
      </c>
      <c r="B66" s="146" t="str">
        <f>Stoff!B64</f>
        <v>MTBE</v>
      </c>
      <c r="C66" s="192">
        <f t="shared" si="1"/>
        <v>0</v>
      </c>
      <c r="D66" s="193">
        <f t="shared" si="2"/>
        <v>0</v>
      </c>
      <c r="E66" s="193">
        <f t="shared" si="4"/>
        <v>0</v>
      </c>
      <c r="F66" s="194" t="e">
        <f t="shared" si="3"/>
        <v>#NUM!</v>
      </c>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5"/>
      <c r="DN66" s="195"/>
      <c r="DO66" s="195"/>
      <c r="DP66" s="195"/>
      <c r="DQ66" s="195"/>
      <c r="DR66" s="195"/>
      <c r="DS66" s="195"/>
      <c r="DT66" s="195"/>
      <c r="DU66" s="195"/>
      <c r="DV66" s="195"/>
      <c r="DW66" s="195"/>
      <c r="DX66" s="195"/>
      <c r="DY66" s="195"/>
      <c r="DZ66" s="195"/>
      <c r="EA66" s="195"/>
      <c r="EB66" s="195"/>
      <c r="EC66" s="195"/>
      <c r="ED66" s="195"/>
      <c r="EE66" s="195"/>
      <c r="EF66" s="195"/>
      <c r="EG66" s="195"/>
      <c r="EH66" s="195"/>
      <c r="EI66" s="195"/>
      <c r="EJ66" s="195"/>
      <c r="EK66" s="195"/>
      <c r="EL66" s="195"/>
      <c r="EM66" s="195"/>
      <c r="EN66" s="195"/>
      <c r="EO66" s="195"/>
      <c r="EP66" s="195"/>
      <c r="EQ66" s="195"/>
      <c r="ER66" s="195"/>
      <c r="ES66" s="195"/>
      <c r="ET66" s="195"/>
      <c r="EU66" s="195"/>
      <c r="EV66" s="195"/>
      <c r="EW66" s="195"/>
      <c r="EX66" s="195"/>
      <c r="EY66" s="195"/>
      <c r="EZ66" s="195"/>
      <c r="FA66" s="195"/>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c r="IC66" s="199"/>
      <c r="ID66" s="199"/>
      <c r="IE66" s="199"/>
      <c r="IF66" s="199"/>
      <c r="IG66" s="199"/>
      <c r="IH66" s="199"/>
      <c r="II66" s="199"/>
      <c r="IJ66" s="199"/>
      <c r="IK66" s="199"/>
      <c r="IL66" s="199"/>
      <c r="IM66" s="199"/>
      <c r="IN66" s="199"/>
      <c r="IO66" s="199"/>
      <c r="IP66" s="199"/>
      <c r="IQ66" s="199"/>
      <c r="IR66" s="199"/>
      <c r="IS66" s="199"/>
      <c r="IT66" s="199"/>
      <c r="IU66" s="199"/>
      <c r="IV66" s="199"/>
    </row>
    <row r="67" spans="1:256" s="200" customFormat="1" ht="12.75" x14ac:dyDescent="0.2">
      <c r="A67" s="191" t="str">
        <f t="shared" si="0"/>
        <v/>
      </c>
      <c r="B67" s="146" t="str">
        <f>Stoff!B65</f>
        <v>Tetraetylbly</v>
      </c>
      <c r="C67" s="192">
        <f t="shared" si="1"/>
        <v>0</v>
      </c>
      <c r="D67" s="193">
        <f t="shared" si="2"/>
        <v>0</v>
      </c>
      <c r="E67" s="193">
        <f t="shared" si="4"/>
        <v>0</v>
      </c>
      <c r="F67" s="194" t="e">
        <f t="shared" si="3"/>
        <v>#NUM!</v>
      </c>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c r="EB67" s="195"/>
      <c r="EC67" s="195"/>
      <c r="ED67" s="195"/>
      <c r="EE67" s="195"/>
      <c r="EF67" s="195"/>
      <c r="EG67" s="195"/>
      <c r="EH67" s="195"/>
      <c r="EI67" s="195"/>
      <c r="EJ67" s="195"/>
      <c r="EK67" s="195"/>
      <c r="EL67" s="195"/>
      <c r="EM67" s="195"/>
      <c r="EN67" s="195"/>
      <c r="EO67" s="195"/>
      <c r="EP67" s="195"/>
      <c r="EQ67" s="195"/>
      <c r="ER67" s="195"/>
      <c r="ES67" s="195"/>
      <c r="ET67" s="195"/>
      <c r="EU67" s="195"/>
      <c r="EV67" s="195"/>
      <c r="EW67" s="195"/>
      <c r="EX67" s="195"/>
      <c r="EY67" s="195"/>
      <c r="EZ67" s="195"/>
      <c r="FA67" s="195"/>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c r="IC67" s="199"/>
      <c r="ID67" s="199"/>
      <c r="IE67" s="199"/>
      <c r="IF67" s="199"/>
      <c r="IG67" s="199"/>
      <c r="IH67" s="199"/>
      <c r="II67" s="199"/>
      <c r="IJ67" s="199"/>
      <c r="IK67" s="199"/>
      <c r="IL67" s="199"/>
      <c r="IM67" s="199"/>
      <c r="IN67" s="199"/>
      <c r="IO67" s="199"/>
      <c r="IP67" s="199"/>
      <c r="IQ67" s="199"/>
      <c r="IR67" s="199"/>
      <c r="IS67" s="199"/>
      <c r="IT67" s="199"/>
      <c r="IU67" s="199"/>
      <c r="IV67" s="199"/>
    </row>
    <row r="68" spans="1:256" s="200" customFormat="1" ht="12.75" x14ac:dyDescent="0.2">
      <c r="A68" s="191" t="str">
        <f t="shared" ref="A68:A86" si="5">IF(C68&gt;0,"x","")</f>
        <v/>
      </c>
      <c r="B68" s="146" t="str">
        <f>Stoff!B66</f>
        <v>PBDE-99</v>
      </c>
      <c r="C68" s="192">
        <f t="shared" ref="C68:C86" si="6">COUNT(G68:IV68)</f>
        <v>0</v>
      </c>
      <c r="D68" s="193">
        <f t="shared" ref="D68:D86" si="7">MAXA(G68:IV68)</f>
        <v>0</v>
      </c>
      <c r="E68" s="193">
        <f t="shared" si="4"/>
        <v>0</v>
      </c>
      <c r="F68" s="194" t="e">
        <f t="shared" ref="F68:F86" si="8">D68/MEDIAN(G68:IV68)</f>
        <v>#NUM!</v>
      </c>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c r="EO68" s="195"/>
      <c r="EP68" s="195"/>
      <c r="EQ68" s="195"/>
      <c r="ER68" s="195"/>
      <c r="ES68" s="195"/>
      <c r="ET68" s="195"/>
      <c r="EU68" s="195"/>
      <c r="EV68" s="195"/>
      <c r="EW68" s="195"/>
      <c r="EX68" s="195"/>
      <c r="EY68" s="195"/>
      <c r="EZ68" s="195"/>
      <c r="FA68" s="195"/>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row>
    <row r="69" spans="1:256" s="200" customFormat="1" ht="12.75" x14ac:dyDescent="0.2">
      <c r="A69" s="191" t="str">
        <f t="shared" si="5"/>
        <v/>
      </c>
      <c r="B69" s="146" t="str">
        <f>Stoff!B67</f>
        <v>PBDE-154</v>
      </c>
      <c r="C69" s="192">
        <f t="shared" si="6"/>
        <v>0</v>
      </c>
      <c r="D69" s="193">
        <f t="shared" si="7"/>
        <v>0</v>
      </c>
      <c r="E69" s="193">
        <f t="shared" ref="E69:E86" si="9">IF(D69&gt;0,AVERAGE(G69:IV69),0)</f>
        <v>0</v>
      </c>
      <c r="F69" s="194" t="e">
        <f t="shared" si="8"/>
        <v>#NUM!</v>
      </c>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c r="EO69" s="195"/>
      <c r="EP69" s="195"/>
      <c r="EQ69" s="195"/>
      <c r="ER69" s="195"/>
      <c r="ES69" s="195"/>
      <c r="ET69" s="195"/>
      <c r="EU69" s="195"/>
      <c r="EV69" s="195"/>
      <c r="EW69" s="195"/>
      <c r="EX69" s="195"/>
      <c r="EY69" s="195"/>
      <c r="EZ69" s="195"/>
      <c r="FA69" s="195"/>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c r="IC69" s="199"/>
      <c r="ID69" s="199"/>
      <c r="IE69" s="199"/>
      <c r="IF69" s="199"/>
      <c r="IG69" s="199"/>
      <c r="IH69" s="199"/>
      <c r="II69" s="199"/>
      <c r="IJ69" s="199"/>
      <c r="IK69" s="199"/>
      <c r="IL69" s="199"/>
      <c r="IM69" s="199"/>
      <c r="IN69" s="199"/>
      <c r="IO69" s="199"/>
      <c r="IP69" s="199"/>
      <c r="IQ69" s="199"/>
      <c r="IR69" s="199"/>
      <c r="IS69" s="199"/>
      <c r="IT69" s="199"/>
      <c r="IU69" s="199"/>
      <c r="IV69" s="199"/>
    </row>
    <row r="70" spans="1:256" s="200" customFormat="1" ht="12.75" x14ac:dyDescent="0.2">
      <c r="A70" s="191" t="str">
        <f t="shared" si="5"/>
        <v/>
      </c>
      <c r="B70" s="146" t="str">
        <f>Stoff!B68</f>
        <v>PBDE-209</v>
      </c>
      <c r="C70" s="192">
        <f t="shared" si="6"/>
        <v>0</v>
      </c>
      <c r="D70" s="193">
        <f t="shared" si="7"/>
        <v>0</v>
      </c>
      <c r="E70" s="193">
        <f t="shared" si="9"/>
        <v>0</v>
      </c>
      <c r="F70" s="194" t="e">
        <f t="shared" si="8"/>
        <v>#NUM!</v>
      </c>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5"/>
      <c r="DK70" s="195"/>
      <c r="DL70" s="195"/>
      <c r="DM70" s="195"/>
      <c r="DN70" s="195"/>
      <c r="DO70" s="195"/>
      <c r="DP70" s="195"/>
      <c r="DQ70" s="195"/>
      <c r="DR70" s="195"/>
      <c r="DS70" s="195"/>
      <c r="DT70" s="195"/>
      <c r="DU70" s="195"/>
      <c r="DV70" s="195"/>
      <c r="DW70" s="195"/>
      <c r="DX70" s="195"/>
      <c r="DY70" s="195"/>
      <c r="DZ70" s="195"/>
      <c r="EA70" s="195"/>
      <c r="EB70" s="195"/>
      <c r="EC70" s="195"/>
      <c r="ED70" s="195"/>
      <c r="EE70" s="195"/>
      <c r="EF70" s="195"/>
      <c r="EG70" s="195"/>
      <c r="EH70" s="195"/>
      <c r="EI70" s="195"/>
      <c r="EJ70" s="195"/>
      <c r="EK70" s="195"/>
      <c r="EL70" s="195"/>
      <c r="EM70" s="195"/>
      <c r="EN70" s="195"/>
      <c r="EO70" s="195"/>
      <c r="EP70" s="195"/>
      <c r="EQ70" s="195"/>
      <c r="ER70" s="195"/>
      <c r="ES70" s="195"/>
      <c r="ET70" s="195"/>
      <c r="EU70" s="195"/>
      <c r="EV70" s="195"/>
      <c r="EW70" s="195"/>
      <c r="EX70" s="195"/>
      <c r="EY70" s="195"/>
      <c r="EZ70" s="195"/>
      <c r="FA70" s="195"/>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row>
    <row r="71" spans="1:256" s="200" customFormat="1" ht="12.75" x14ac:dyDescent="0.2">
      <c r="A71" s="191" t="str">
        <f t="shared" si="5"/>
        <v/>
      </c>
      <c r="B71" s="146" t="str">
        <f>Stoff!B69</f>
        <v>HBCDD</v>
      </c>
      <c r="C71" s="192">
        <f t="shared" si="6"/>
        <v>0</v>
      </c>
      <c r="D71" s="193">
        <f t="shared" si="7"/>
        <v>0</v>
      </c>
      <c r="E71" s="193">
        <f t="shared" si="9"/>
        <v>0</v>
      </c>
      <c r="F71" s="194" t="e">
        <f t="shared" si="8"/>
        <v>#NUM!</v>
      </c>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5"/>
      <c r="DK71" s="195"/>
      <c r="DL71" s="195"/>
      <c r="DM71" s="195"/>
      <c r="DN71" s="195"/>
      <c r="DO71" s="195"/>
      <c r="DP71" s="195"/>
      <c r="DQ71" s="195"/>
      <c r="DR71" s="195"/>
      <c r="DS71" s="195"/>
      <c r="DT71" s="195"/>
      <c r="DU71" s="195"/>
      <c r="DV71" s="195"/>
      <c r="DW71" s="195"/>
      <c r="DX71" s="195"/>
      <c r="DY71" s="195"/>
      <c r="DZ71" s="195"/>
      <c r="EA71" s="195"/>
      <c r="EB71" s="195"/>
      <c r="EC71" s="195"/>
      <c r="ED71" s="195"/>
      <c r="EE71" s="195"/>
      <c r="EF71" s="195"/>
      <c r="EG71" s="195"/>
      <c r="EH71" s="195"/>
      <c r="EI71" s="195"/>
      <c r="EJ71" s="195"/>
      <c r="EK71" s="195"/>
      <c r="EL71" s="195"/>
      <c r="EM71" s="195"/>
      <c r="EN71" s="195"/>
      <c r="EO71" s="195"/>
      <c r="EP71" s="195"/>
      <c r="EQ71" s="195"/>
      <c r="ER71" s="195"/>
      <c r="ES71" s="195"/>
      <c r="ET71" s="195"/>
      <c r="EU71" s="195"/>
      <c r="EV71" s="195"/>
      <c r="EW71" s="195"/>
      <c r="EX71" s="195"/>
      <c r="EY71" s="195"/>
      <c r="EZ71" s="195"/>
      <c r="FA71" s="195"/>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row>
    <row r="72" spans="1:256" s="200" customFormat="1" ht="12.75" x14ac:dyDescent="0.2">
      <c r="A72" s="191" t="str">
        <f t="shared" si="5"/>
        <v/>
      </c>
      <c r="B72" s="146" t="str">
        <f>Stoff!B70</f>
        <v>Tetrabrombisfenol A</v>
      </c>
      <c r="C72" s="192">
        <f t="shared" si="6"/>
        <v>0</v>
      </c>
      <c r="D72" s="193">
        <f t="shared" si="7"/>
        <v>0</v>
      </c>
      <c r="E72" s="193">
        <f t="shared" si="9"/>
        <v>0</v>
      </c>
      <c r="F72" s="194" t="e">
        <f t="shared" si="8"/>
        <v>#NUM!</v>
      </c>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c r="EB72" s="195"/>
      <c r="EC72" s="195"/>
      <c r="ED72" s="195"/>
      <c r="EE72" s="195"/>
      <c r="EF72" s="195"/>
      <c r="EG72" s="195"/>
      <c r="EH72" s="195"/>
      <c r="EI72" s="195"/>
      <c r="EJ72" s="195"/>
      <c r="EK72" s="195"/>
      <c r="EL72" s="195"/>
      <c r="EM72" s="195"/>
      <c r="EN72" s="195"/>
      <c r="EO72" s="195"/>
      <c r="EP72" s="195"/>
      <c r="EQ72" s="195"/>
      <c r="ER72" s="195"/>
      <c r="ES72" s="195"/>
      <c r="ET72" s="195"/>
      <c r="EU72" s="195"/>
      <c r="EV72" s="195"/>
      <c r="EW72" s="195"/>
      <c r="EX72" s="195"/>
      <c r="EY72" s="195"/>
      <c r="EZ72" s="195"/>
      <c r="FA72" s="195"/>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row>
    <row r="73" spans="1:256" s="200" customFormat="1" ht="12.75" x14ac:dyDescent="0.2">
      <c r="A73" s="191" t="str">
        <f t="shared" si="5"/>
        <v/>
      </c>
      <c r="B73" s="146" t="str">
        <f>Stoff!B71</f>
        <v>Bisfenol A</v>
      </c>
      <c r="C73" s="192">
        <f t="shared" si="6"/>
        <v>0</v>
      </c>
      <c r="D73" s="193">
        <f t="shared" si="7"/>
        <v>0</v>
      </c>
      <c r="E73" s="193">
        <f t="shared" si="9"/>
        <v>0</v>
      </c>
      <c r="F73" s="194" t="e">
        <f t="shared" si="8"/>
        <v>#NUM!</v>
      </c>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c r="CT73" s="195"/>
      <c r="CU73" s="195"/>
      <c r="CV73" s="195"/>
      <c r="CW73" s="195"/>
      <c r="CX73" s="195"/>
      <c r="CY73" s="195"/>
      <c r="CZ73" s="195"/>
      <c r="DA73" s="195"/>
      <c r="DB73" s="195"/>
      <c r="DC73" s="195"/>
      <c r="DD73" s="195"/>
      <c r="DE73" s="195"/>
      <c r="DF73" s="195"/>
      <c r="DG73" s="195"/>
      <c r="DH73" s="195"/>
      <c r="DI73" s="195"/>
      <c r="DJ73" s="195"/>
      <c r="DK73" s="195"/>
      <c r="DL73" s="195"/>
      <c r="DM73" s="195"/>
      <c r="DN73" s="195"/>
      <c r="DO73" s="195"/>
      <c r="DP73" s="195"/>
      <c r="DQ73" s="195"/>
      <c r="DR73" s="195"/>
      <c r="DS73" s="195"/>
      <c r="DT73" s="195"/>
      <c r="DU73" s="195"/>
      <c r="DV73" s="195"/>
      <c r="DW73" s="195"/>
      <c r="DX73" s="195"/>
      <c r="DY73" s="195"/>
      <c r="DZ73" s="195"/>
      <c r="EA73" s="195"/>
      <c r="EB73" s="195"/>
      <c r="EC73" s="195"/>
      <c r="ED73" s="195"/>
      <c r="EE73" s="195"/>
      <c r="EF73" s="195"/>
      <c r="EG73" s="195"/>
      <c r="EH73" s="195"/>
      <c r="EI73" s="195"/>
      <c r="EJ73" s="195"/>
      <c r="EK73" s="195"/>
      <c r="EL73" s="195"/>
      <c r="EM73" s="195"/>
      <c r="EN73" s="195"/>
      <c r="EO73" s="195"/>
      <c r="EP73" s="195"/>
      <c r="EQ73" s="195"/>
      <c r="ER73" s="195"/>
      <c r="ES73" s="195"/>
      <c r="ET73" s="195"/>
      <c r="EU73" s="195"/>
      <c r="EV73" s="195"/>
      <c r="EW73" s="195"/>
      <c r="EX73" s="195"/>
      <c r="EY73" s="195"/>
      <c r="EZ73" s="195"/>
      <c r="FA73" s="195"/>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row>
    <row r="74" spans="1:256" s="200" customFormat="1" ht="12.75" x14ac:dyDescent="0.2">
      <c r="A74" s="191" t="str">
        <f t="shared" si="5"/>
        <v/>
      </c>
      <c r="B74" s="146" t="str">
        <f>Stoff!B72</f>
        <v>PFOS</v>
      </c>
      <c r="C74" s="192">
        <f t="shared" si="6"/>
        <v>0</v>
      </c>
      <c r="D74" s="193">
        <f t="shared" si="7"/>
        <v>0</v>
      </c>
      <c r="E74" s="193">
        <f t="shared" si="9"/>
        <v>0</v>
      </c>
      <c r="F74" s="194" t="e">
        <f t="shared" si="8"/>
        <v>#NUM!</v>
      </c>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c r="DQ74" s="195"/>
      <c r="DR74" s="195"/>
      <c r="DS74" s="195"/>
      <c r="DT74" s="195"/>
      <c r="DU74" s="195"/>
      <c r="DV74" s="195"/>
      <c r="DW74" s="195"/>
      <c r="DX74" s="195"/>
      <c r="DY74" s="195"/>
      <c r="DZ74" s="195"/>
      <c r="EA74" s="195"/>
      <c r="EB74" s="195"/>
      <c r="EC74" s="195"/>
      <c r="ED74" s="195"/>
      <c r="EE74" s="195"/>
      <c r="EF74" s="195"/>
      <c r="EG74" s="195"/>
      <c r="EH74" s="195"/>
      <c r="EI74" s="195"/>
      <c r="EJ74" s="195"/>
      <c r="EK74" s="195"/>
      <c r="EL74" s="195"/>
      <c r="EM74" s="195"/>
      <c r="EN74" s="195"/>
      <c r="EO74" s="195"/>
      <c r="EP74" s="195"/>
      <c r="EQ74" s="195"/>
      <c r="ER74" s="195"/>
      <c r="ES74" s="195"/>
      <c r="ET74" s="195"/>
      <c r="EU74" s="195"/>
      <c r="EV74" s="195"/>
      <c r="EW74" s="195"/>
      <c r="EX74" s="195"/>
      <c r="EY74" s="195"/>
      <c r="EZ74" s="195"/>
      <c r="FA74" s="195"/>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row>
    <row r="75" spans="1:256" s="200" customFormat="1" ht="12.75" x14ac:dyDescent="0.2">
      <c r="A75" s="191" t="str">
        <f t="shared" si="5"/>
        <v/>
      </c>
      <c r="B75" s="146" t="str">
        <f>Stoff!B73</f>
        <v>Nonylfenol</v>
      </c>
      <c r="C75" s="192">
        <f t="shared" si="6"/>
        <v>0</v>
      </c>
      <c r="D75" s="193">
        <f t="shared" si="7"/>
        <v>0</v>
      </c>
      <c r="E75" s="193">
        <f t="shared" si="9"/>
        <v>0</v>
      </c>
      <c r="F75" s="194" t="e">
        <f t="shared" si="8"/>
        <v>#NUM!</v>
      </c>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5"/>
      <c r="DR75" s="195"/>
      <c r="DS75" s="195"/>
      <c r="DT75" s="195"/>
      <c r="DU75" s="195"/>
      <c r="DV75" s="195"/>
      <c r="DW75" s="195"/>
      <c r="DX75" s="195"/>
      <c r="DY75" s="195"/>
      <c r="DZ75" s="195"/>
      <c r="EA75" s="195"/>
      <c r="EB75" s="195"/>
      <c r="EC75" s="195"/>
      <c r="ED75" s="195"/>
      <c r="EE75" s="195"/>
      <c r="EF75" s="195"/>
      <c r="EG75" s="195"/>
      <c r="EH75" s="195"/>
      <c r="EI75" s="195"/>
      <c r="EJ75" s="195"/>
      <c r="EK75" s="195"/>
      <c r="EL75" s="195"/>
      <c r="EM75" s="195"/>
      <c r="EN75" s="195"/>
      <c r="EO75" s="195"/>
      <c r="EP75" s="195"/>
      <c r="EQ75" s="195"/>
      <c r="ER75" s="195"/>
      <c r="ES75" s="195"/>
      <c r="ET75" s="195"/>
      <c r="EU75" s="195"/>
      <c r="EV75" s="195"/>
      <c r="EW75" s="195"/>
      <c r="EX75" s="195"/>
      <c r="EY75" s="195"/>
      <c r="EZ75" s="195"/>
      <c r="FA75" s="195"/>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c r="IC75" s="199"/>
      <c r="ID75" s="199"/>
      <c r="IE75" s="199"/>
      <c r="IF75" s="199"/>
      <c r="IG75" s="199"/>
      <c r="IH75" s="199"/>
      <c r="II75" s="199"/>
      <c r="IJ75" s="199"/>
      <c r="IK75" s="199"/>
      <c r="IL75" s="199"/>
      <c r="IM75" s="199"/>
      <c r="IN75" s="199"/>
      <c r="IO75" s="199"/>
      <c r="IP75" s="199"/>
      <c r="IQ75" s="199"/>
      <c r="IR75" s="199"/>
      <c r="IS75" s="199"/>
      <c r="IT75" s="199"/>
      <c r="IU75" s="199"/>
      <c r="IV75" s="199"/>
    </row>
    <row r="76" spans="1:256" s="200" customFormat="1" ht="12.75" x14ac:dyDescent="0.2">
      <c r="A76" s="191" t="str">
        <f t="shared" si="5"/>
        <v/>
      </c>
      <c r="B76" s="146" t="str">
        <f>Stoff!B74</f>
        <v>Nonylfenoletoksilat</v>
      </c>
      <c r="C76" s="192">
        <f t="shared" si="6"/>
        <v>0</v>
      </c>
      <c r="D76" s="193">
        <f t="shared" si="7"/>
        <v>0</v>
      </c>
      <c r="E76" s="193">
        <f t="shared" si="9"/>
        <v>0</v>
      </c>
      <c r="F76" s="194" t="e">
        <f t="shared" si="8"/>
        <v>#NUM!</v>
      </c>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c r="CX76" s="195"/>
      <c r="CY76" s="195"/>
      <c r="CZ76" s="195"/>
      <c r="DA76" s="195"/>
      <c r="DB76" s="195"/>
      <c r="DC76" s="195"/>
      <c r="DD76" s="195"/>
      <c r="DE76" s="195"/>
      <c r="DF76" s="195"/>
      <c r="DG76" s="195"/>
      <c r="DH76" s="195"/>
      <c r="DI76" s="195"/>
      <c r="DJ76" s="195"/>
      <c r="DK76" s="195"/>
      <c r="DL76" s="195"/>
      <c r="DM76" s="195"/>
      <c r="DN76" s="195"/>
      <c r="DO76" s="195"/>
      <c r="DP76" s="195"/>
      <c r="DQ76" s="195"/>
      <c r="DR76" s="195"/>
      <c r="DS76" s="195"/>
      <c r="DT76" s="195"/>
      <c r="DU76" s="195"/>
      <c r="DV76" s="195"/>
      <c r="DW76" s="195"/>
      <c r="DX76" s="195"/>
      <c r="DY76" s="195"/>
      <c r="DZ76" s="195"/>
      <c r="EA76" s="195"/>
      <c r="EB76" s="195"/>
      <c r="EC76" s="195"/>
      <c r="ED76" s="195"/>
      <c r="EE76" s="195"/>
      <c r="EF76" s="195"/>
      <c r="EG76" s="195"/>
      <c r="EH76" s="195"/>
      <c r="EI76" s="195"/>
      <c r="EJ76" s="195"/>
      <c r="EK76" s="195"/>
      <c r="EL76" s="195"/>
      <c r="EM76" s="195"/>
      <c r="EN76" s="195"/>
      <c r="EO76" s="195"/>
      <c r="EP76" s="195"/>
      <c r="EQ76" s="195"/>
      <c r="ER76" s="195"/>
      <c r="ES76" s="195"/>
      <c r="ET76" s="195"/>
      <c r="EU76" s="195"/>
      <c r="EV76" s="195"/>
      <c r="EW76" s="195"/>
      <c r="EX76" s="195"/>
      <c r="EY76" s="195"/>
      <c r="EZ76" s="195"/>
      <c r="FA76" s="195"/>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c r="IC76" s="199"/>
      <c r="ID76" s="199"/>
      <c r="IE76" s="199"/>
      <c r="IF76" s="199"/>
      <c r="IG76" s="199"/>
      <c r="IH76" s="199"/>
      <c r="II76" s="199"/>
      <c r="IJ76" s="199"/>
      <c r="IK76" s="199"/>
      <c r="IL76" s="199"/>
      <c r="IM76" s="199"/>
      <c r="IN76" s="199"/>
      <c r="IO76" s="199"/>
      <c r="IP76" s="199"/>
      <c r="IQ76" s="199"/>
      <c r="IR76" s="199"/>
      <c r="IS76" s="199"/>
      <c r="IT76" s="199"/>
      <c r="IU76" s="199"/>
      <c r="IV76" s="199"/>
    </row>
    <row r="77" spans="1:256" s="200" customFormat="1" ht="12.75" x14ac:dyDescent="0.2">
      <c r="A77" s="191" t="str">
        <f t="shared" si="5"/>
        <v/>
      </c>
      <c r="B77" s="146" t="str">
        <f>Stoff!B75</f>
        <v>Oktylfenol</v>
      </c>
      <c r="C77" s="192">
        <f t="shared" si="6"/>
        <v>0</v>
      </c>
      <c r="D77" s="193">
        <f t="shared" si="7"/>
        <v>0</v>
      </c>
      <c r="E77" s="193">
        <f t="shared" si="9"/>
        <v>0</v>
      </c>
      <c r="F77" s="194" t="e">
        <f t="shared" si="8"/>
        <v>#NUM!</v>
      </c>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c r="CT77" s="195"/>
      <c r="CU77" s="195"/>
      <c r="CV77" s="195"/>
      <c r="CW77" s="195"/>
      <c r="CX77" s="195"/>
      <c r="CY77" s="195"/>
      <c r="CZ77" s="195"/>
      <c r="DA77" s="195"/>
      <c r="DB77" s="195"/>
      <c r="DC77" s="195"/>
      <c r="DD77" s="195"/>
      <c r="DE77" s="195"/>
      <c r="DF77" s="195"/>
      <c r="DG77" s="195"/>
      <c r="DH77" s="195"/>
      <c r="DI77" s="195"/>
      <c r="DJ77" s="195"/>
      <c r="DK77" s="195"/>
      <c r="DL77" s="195"/>
      <c r="DM77" s="195"/>
      <c r="DN77" s="195"/>
      <c r="DO77" s="195"/>
      <c r="DP77" s="195"/>
      <c r="DQ77" s="195"/>
      <c r="DR77" s="195"/>
      <c r="DS77" s="195"/>
      <c r="DT77" s="195"/>
      <c r="DU77" s="195"/>
      <c r="DV77" s="195"/>
      <c r="DW77" s="195"/>
      <c r="DX77" s="195"/>
      <c r="DY77" s="195"/>
      <c r="DZ77" s="195"/>
      <c r="EA77" s="195"/>
      <c r="EB77" s="195"/>
      <c r="EC77" s="195"/>
      <c r="ED77" s="195"/>
      <c r="EE77" s="195"/>
      <c r="EF77" s="195"/>
      <c r="EG77" s="195"/>
      <c r="EH77" s="195"/>
      <c r="EI77" s="195"/>
      <c r="EJ77" s="195"/>
      <c r="EK77" s="195"/>
      <c r="EL77" s="195"/>
      <c r="EM77" s="195"/>
      <c r="EN77" s="195"/>
      <c r="EO77" s="195"/>
      <c r="EP77" s="195"/>
      <c r="EQ77" s="195"/>
      <c r="ER77" s="195"/>
      <c r="ES77" s="195"/>
      <c r="ET77" s="195"/>
      <c r="EU77" s="195"/>
      <c r="EV77" s="195"/>
      <c r="EW77" s="195"/>
      <c r="EX77" s="195"/>
      <c r="EY77" s="195"/>
      <c r="EZ77" s="195"/>
      <c r="FA77" s="195"/>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c r="IC77" s="199"/>
      <c r="ID77" s="199"/>
      <c r="IE77" s="199"/>
      <c r="IF77" s="199"/>
      <c r="IG77" s="199"/>
      <c r="IH77" s="199"/>
      <c r="II77" s="199"/>
      <c r="IJ77" s="199"/>
      <c r="IK77" s="199"/>
      <c r="IL77" s="199"/>
      <c r="IM77" s="199"/>
      <c r="IN77" s="199"/>
      <c r="IO77" s="199"/>
      <c r="IP77" s="199"/>
      <c r="IQ77" s="199"/>
      <c r="IR77" s="199"/>
      <c r="IS77" s="199"/>
      <c r="IT77" s="199"/>
      <c r="IU77" s="199"/>
      <c r="IV77" s="199"/>
    </row>
    <row r="78" spans="1:256" s="200" customFormat="1" ht="12.75" x14ac:dyDescent="0.2">
      <c r="A78" s="191" t="str">
        <f t="shared" si="5"/>
        <v/>
      </c>
      <c r="B78" s="146" t="str">
        <f>Stoff!B76</f>
        <v>Oktylfenoletoksilat</v>
      </c>
      <c r="C78" s="192">
        <f t="shared" si="6"/>
        <v>0</v>
      </c>
      <c r="D78" s="193">
        <f t="shared" si="7"/>
        <v>0</v>
      </c>
      <c r="E78" s="193">
        <f t="shared" si="9"/>
        <v>0</v>
      </c>
      <c r="F78" s="194" t="e">
        <f t="shared" si="8"/>
        <v>#NUM!</v>
      </c>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5"/>
      <c r="DK78" s="195"/>
      <c r="DL78" s="195"/>
      <c r="DM78" s="195"/>
      <c r="DN78" s="195"/>
      <c r="DO78" s="195"/>
      <c r="DP78" s="195"/>
      <c r="DQ78" s="195"/>
      <c r="DR78" s="195"/>
      <c r="DS78" s="195"/>
      <c r="DT78" s="195"/>
      <c r="DU78" s="195"/>
      <c r="DV78" s="195"/>
      <c r="DW78" s="195"/>
      <c r="DX78" s="195"/>
      <c r="DY78" s="195"/>
      <c r="DZ78" s="195"/>
      <c r="EA78" s="195"/>
      <c r="EB78" s="195"/>
      <c r="EC78" s="195"/>
      <c r="ED78" s="195"/>
      <c r="EE78" s="195"/>
      <c r="EF78" s="195"/>
      <c r="EG78" s="195"/>
      <c r="EH78" s="195"/>
      <c r="EI78" s="195"/>
      <c r="EJ78" s="195"/>
      <c r="EK78" s="195"/>
      <c r="EL78" s="195"/>
      <c r="EM78" s="195"/>
      <c r="EN78" s="195"/>
      <c r="EO78" s="195"/>
      <c r="EP78" s="195"/>
      <c r="EQ78" s="195"/>
      <c r="ER78" s="195"/>
      <c r="ES78" s="195"/>
      <c r="ET78" s="195"/>
      <c r="EU78" s="195"/>
      <c r="EV78" s="195"/>
      <c r="EW78" s="195"/>
      <c r="EX78" s="195"/>
      <c r="EY78" s="195"/>
      <c r="EZ78" s="195"/>
      <c r="FA78" s="195"/>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c r="IC78" s="199"/>
      <c r="ID78" s="199"/>
      <c r="IE78" s="199"/>
      <c r="IF78" s="199"/>
      <c r="IG78" s="199"/>
      <c r="IH78" s="199"/>
      <c r="II78" s="199"/>
      <c r="IJ78" s="199"/>
      <c r="IK78" s="199"/>
      <c r="IL78" s="199"/>
      <c r="IM78" s="199"/>
      <c r="IN78" s="199"/>
      <c r="IO78" s="199"/>
      <c r="IP78" s="199"/>
      <c r="IQ78" s="199"/>
      <c r="IR78" s="199"/>
      <c r="IS78" s="199"/>
      <c r="IT78" s="199"/>
      <c r="IU78" s="199"/>
      <c r="IV78" s="199"/>
    </row>
    <row r="79" spans="1:256" s="200" customFormat="1" ht="12.75" x14ac:dyDescent="0.2">
      <c r="A79" s="191" t="str">
        <f t="shared" si="5"/>
        <v/>
      </c>
      <c r="B79" s="146" t="str">
        <f>Stoff!B77</f>
        <v>TBT-oksid</v>
      </c>
      <c r="C79" s="192">
        <f t="shared" si="6"/>
        <v>0</v>
      </c>
      <c r="D79" s="193">
        <f t="shared" si="7"/>
        <v>0</v>
      </c>
      <c r="E79" s="193">
        <f t="shared" si="9"/>
        <v>0</v>
      </c>
      <c r="F79" s="194" t="e">
        <f t="shared" si="8"/>
        <v>#NUM!</v>
      </c>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c r="DO79" s="195"/>
      <c r="DP79" s="195"/>
      <c r="DQ79" s="195"/>
      <c r="DR79" s="195"/>
      <c r="DS79" s="195"/>
      <c r="DT79" s="195"/>
      <c r="DU79" s="195"/>
      <c r="DV79" s="195"/>
      <c r="DW79" s="195"/>
      <c r="DX79" s="195"/>
      <c r="DY79" s="195"/>
      <c r="DZ79" s="195"/>
      <c r="EA79" s="195"/>
      <c r="EB79" s="195"/>
      <c r="EC79" s="195"/>
      <c r="ED79" s="195"/>
      <c r="EE79" s="195"/>
      <c r="EF79" s="195"/>
      <c r="EG79" s="195"/>
      <c r="EH79" s="195"/>
      <c r="EI79" s="195"/>
      <c r="EJ79" s="195"/>
      <c r="EK79" s="195"/>
      <c r="EL79" s="195"/>
      <c r="EM79" s="195"/>
      <c r="EN79" s="195"/>
      <c r="EO79" s="195"/>
      <c r="EP79" s="195"/>
      <c r="EQ79" s="195"/>
      <c r="ER79" s="195"/>
      <c r="ES79" s="195"/>
      <c r="ET79" s="195"/>
      <c r="EU79" s="195"/>
      <c r="EV79" s="195"/>
      <c r="EW79" s="195"/>
      <c r="EX79" s="195"/>
      <c r="EY79" s="195"/>
      <c r="EZ79" s="195"/>
      <c r="FA79" s="195"/>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c r="IC79" s="199"/>
      <c r="ID79" s="199"/>
      <c r="IE79" s="199"/>
      <c r="IF79" s="199"/>
      <c r="IG79" s="199"/>
      <c r="IH79" s="199"/>
      <c r="II79" s="199"/>
      <c r="IJ79" s="199"/>
      <c r="IK79" s="199"/>
      <c r="IL79" s="199"/>
      <c r="IM79" s="199"/>
      <c r="IN79" s="199"/>
      <c r="IO79" s="199"/>
      <c r="IP79" s="199"/>
      <c r="IQ79" s="199"/>
      <c r="IR79" s="199"/>
      <c r="IS79" s="199"/>
      <c r="IT79" s="199"/>
      <c r="IU79" s="199"/>
      <c r="IV79" s="199"/>
    </row>
    <row r="80" spans="1:256" s="200" customFormat="1" ht="12.75" x14ac:dyDescent="0.2">
      <c r="A80" s="191" t="str">
        <f t="shared" si="5"/>
        <v/>
      </c>
      <c r="B80" s="146" t="str">
        <f>Stoff!B78</f>
        <v>Trifenyltinnklorid</v>
      </c>
      <c r="C80" s="192">
        <f t="shared" si="6"/>
        <v>0</v>
      </c>
      <c r="D80" s="193">
        <f t="shared" si="7"/>
        <v>0</v>
      </c>
      <c r="E80" s="193">
        <f t="shared" si="9"/>
        <v>0</v>
      </c>
      <c r="F80" s="194" t="e">
        <f t="shared" si="8"/>
        <v>#NUM!</v>
      </c>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c r="CT80" s="195"/>
      <c r="CU80" s="195"/>
      <c r="CV80" s="195"/>
      <c r="CW80" s="195"/>
      <c r="CX80" s="195"/>
      <c r="CY80" s="195"/>
      <c r="CZ80" s="195"/>
      <c r="DA80" s="195"/>
      <c r="DB80" s="195"/>
      <c r="DC80" s="195"/>
      <c r="DD80" s="195"/>
      <c r="DE80" s="195"/>
      <c r="DF80" s="195"/>
      <c r="DG80" s="195"/>
      <c r="DH80" s="195"/>
      <c r="DI80" s="195"/>
      <c r="DJ80" s="195"/>
      <c r="DK80" s="195"/>
      <c r="DL80" s="195"/>
      <c r="DM80" s="195"/>
      <c r="DN80" s="195"/>
      <c r="DO80" s="195"/>
      <c r="DP80" s="195"/>
      <c r="DQ80" s="195"/>
      <c r="DR80" s="195"/>
      <c r="DS80" s="195"/>
      <c r="DT80" s="195"/>
      <c r="DU80" s="195"/>
      <c r="DV80" s="195"/>
      <c r="DW80" s="195"/>
      <c r="DX80" s="195"/>
      <c r="DY80" s="195"/>
      <c r="DZ80" s="195"/>
      <c r="EA80" s="195"/>
      <c r="EB80" s="195"/>
      <c r="EC80" s="195"/>
      <c r="ED80" s="195"/>
      <c r="EE80" s="195"/>
      <c r="EF80" s="195"/>
      <c r="EG80" s="195"/>
      <c r="EH80" s="195"/>
      <c r="EI80" s="195"/>
      <c r="EJ80" s="195"/>
      <c r="EK80" s="195"/>
      <c r="EL80" s="195"/>
      <c r="EM80" s="195"/>
      <c r="EN80" s="195"/>
      <c r="EO80" s="195"/>
      <c r="EP80" s="195"/>
      <c r="EQ80" s="195"/>
      <c r="ER80" s="195"/>
      <c r="ES80" s="195"/>
      <c r="ET80" s="195"/>
      <c r="EU80" s="195"/>
      <c r="EV80" s="195"/>
      <c r="EW80" s="195"/>
      <c r="EX80" s="195"/>
      <c r="EY80" s="195"/>
      <c r="EZ80" s="195"/>
      <c r="FA80" s="195"/>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c r="IC80" s="199"/>
      <c r="ID80" s="199"/>
      <c r="IE80" s="199"/>
      <c r="IF80" s="199"/>
      <c r="IG80" s="199"/>
      <c r="IH80" s="199"/>
      <c r="II80" s="199"/>
      <c r="IJ80" s="199"/>
      <c r="IK80" s="199"/>
      <c r="IL80" s="199"/>
      <c r="IM80" s="199"/>
      <c r="IN80" s="199"/>
      <c r="IO80" s="199"/>
      <c r="IP80" s="199"/>
      <c r="IQ80" s="199"/>
      <c r="IR80" s="199"/>
      <c r="IS80" s="199"/>
      <c r="IT80" s="199"/>
      <c r="IU80" s="199"/>
      <c r="IV80" s="199"/>
    </row>
    <row r="81" spans="1:256" s="200" customFormat="1" ht="12.75" x14ac:dyDescent="0.2">
      <c r="A81" s="191" t="str">
        <f t="shared" si="5"/>
        <v/>
      </c>
      <c r="B81" s="146" t="str">
        <f>Stoff!B79</f>
        <v>Di(2-etylheksyl)ftalat</v>
      </c>
      <c r="C81" s="192">
        <f t="shared" si="6"/>
        <v>0</v>
      </c>
      <c r="D81" s="193">
        <f t="shared" si="7"/>
        <v>0</v>
      </c>
      <c r="E81" s="193">
        <f t="shared" si="9"/>
        <v>0</v>
      </c>
      <c r="F81" s="194" t="e">
        <f t="shared" si="8"/>
        <v>#NUM!</v>
      </c>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c r="CT81" s="195"/>
      <c r="CU81" s="195"/>
      <c r="CV81" s="195"/>
      <c r="CW81" s="195"/>
      <c r="CX81" s="195"/>
      <c r="CY81" s="195"/>
      <c r="CZ81" s="195"/>
      <c r="DA81" s="195"/>
      <c r="DB81" s="195"/>
      <c r="DC81" s="195"/>
      <c r="DD81" s="195"/>
      <c r="DE81" s="195"/>
      <c r="DF81" s="195"/>
      <c r="DG81" s="195"/>
      <c r="DH81" s="195"/>
      <c r="DI81" s="195"/>
      <c r="DJ81" s="195"/>
      <c r="DK81" s="195"/>
      <c r="DL81" s="195"/>
      <c r="DM81" s="195"/>
      <c r="DN81" s="195"/>
      <c r="DO81" s="195"/>
      <c r="DP81" s="195"/>
      <c r="DQ81" s="195"/>
      <c r="DR81" s="195"/>
      <c r="DS81" s="195"/>
      <c r="DT81" s="195"/>
      <c r="DU81" s="195"/>
      <c r="DV81" s="195"/>
      <c r="DW81" s="195"/>
      <c r="DX81" s="195"/>
      <c r="DY81" s="195"/>
      <c r="DZ81" s="195"/>
      <c r="EA81" s="195"/>
      <c r="EB81" s="195"/>
      <c r="EC81" s="195"/>
      <c r="ED81" s="195"/>
      <c r="EE81" s="195"/>
      <c r="EF81" s="195"/>
      <c r="EG81" s="195"/>
      <c r="EH81" s="195"/>
      <c r="EI81" s="195"/>
      <c r="EJ81" s="195"/>
      <c r="EK81" s="195"/>
      <c r="EL81" s="195"/>
      <c r="EM81" s="195"/>
      <c r="EN81" s="195"/>
      <c r="EO81" s="195"/>
      <c r="EP81" s="195"/>
      <c r="EQ81" s="195"/>
      <c r="ER81" s="195"/>
      <c r="ES81" s="195"/>
      <c r="ET81" s="195"/>
      <c r="EU81" s="195"/>
      <c r="EV81" s="195"/>
      <c r="EW81" s="195"/>
      <c r="EX81" s="195"/>
      <c r="EY81" s="195"/>
      <c r="EZ81" s="195"/>
      <c r="FA81" s="195"/>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c r="IR81" s="199"/>
      <c r="IS81" s="199"/>
      <c r="IT81" s="199"/>
      <c r="IU81" s="199"/>
      <c r="IV81" s="199"/>
    </row>
    <row r="82" spans="1:256" s="200" customFormat="1" ht="12.75" x14ac:dyDescent="0.2">
      <c r="A82" s="191" t="str">
        <f t="shared" si="5"/>
        <v/>
      </c>
      <c r="B82" s="146" t="str">
        <f>Stoff!B80</f>
        <v>Mellomkjedete kl. paraf.</v>
      </c>
      <c r="C82" s="192">
        <f t="shared" si="6"/>
        <v>0</v>
      </c>
      <c r="D82" s="193">
        <f t="shared" si="7"/>
        <v>0</v>
      </c>
      <c r="E82" s="193">
        <f t="shared" si="9"/>
        <v>0</v>
      </c>
      <c r="F82" s="194" t="e">
        <f t="shared" si="8"/>
        <v>#NUM!</v>
      </c>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95"/>
      <c r="DQ82" s="195"/>
      <c r="DR82" s="195"/>
      <c r="DS82" s="195"/>
      <c r="DT82" s="195"/>
      <c r="DU82" s="195"/>
      <c r="DV82" s="195"/>
      <c r="DW82" s="195"/>
      <c r="DX82" s="195"/>
      <c r="DY82" s="195"/>
      <c r="DZ82" s="195"/>
      <c r="EA82" s="195"/>
      <c r="EB82" s="195"/>
      <c r="EC82" s="195"/>
      <c r="ED82" s="195"/>
      <c r="EE82" s="195"/>
      <c r="EF82" s="195"/>
      <c r="EG82" s="195"/>
      <c r="EH82" s="195"/>
      <c r="EI82" s="195"/>
      <c r="EJ82" s="195"/>
      <c r="EK82" s="195"/>
      <c r="EL82" s="195"/>
      <c r="EM82" s="195"/>
      <c r="EN82" s="195"/>
      <c r="EO82" s="195"/>
      <c r="EP82" s="195"/>
      <c r="EQ82" s="195"/>
      <c r="ER82" s="195"/>
      <c r="ES82" s="195"/>
      <c r="ET82" s="195"/>
      <c r="EU82" s="195"/>
      <c r="EV82" s="195"/>
      <c r="EW82" s="195"/>
      <c r="EX82" s="195"/>
      <c r="EY82" s="195"/>
      <c r="EZ82" s="195"/>
      <c r="FA82" s="195"/>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c r="IC82" s="199"/>
      <c r="ID82" s="199"/>
      <c r="IE82" s="199"/>
      <c r="IF82" s="199"/>
      <c r="IG82" s="199"/>
      <c r="IH82" s="199"/>
      <c r="II82" s="199"/>
      <c r="IJ82" s="199"/>
      <c r="IK82" s="199"/>
      <c r="IL82" s="199"/>
      <c r="IM82" s="199"/>
      <c r="IN82" s="199"/>
      <c r="IO82" s="199"/>
      <c r="IP82" s="199"/>
      <c r="IQ82" s="199"/>
      <c r="IR82" s="199"/>
      <c r="IS82" s="199"/>
      <c r="IT82" s="199"/>
      <c r="IU82" s="199"/>
      <c r="IV82" s="199"/>
    </row>
    <row r="83" spans="1:256" s="200" customFormat="1" ht="12.75" x14ac:dyDescent="0.2">
      <c r="A83" s="191" t="str">
        <f t="shared" si="5"/>
        <v/>
      </c>
      <c r="B83" s="146" t="str">
        <f>Stoff!B81</f>
        <v>Kortkjedete kl. paraf.</v>
      </c>
      <c r="C83" s="192">
        <f t="shared" si="6"/>
        <v>0</v>
      </c>
      <c r="D83" s="193">
        <f t="shared" si="7"/>
        <v>0</v>
      </c>
      <c r="E83" s="193">
        <f t="shared" si="9"/>
        <v>0</v>
      </c>
      <c r="F83" s="194" t="e">
        <f t="shared" si="8"/>
        <v>#NUM!</v>
      </c>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5"/>
      <c r="DK83" s="195"/>
      <c r="DL83" s="195"/>
      <c r="DM83" s="195"/>
      <c r="DN83" s="195"/>
      <c r="DO83" s="195"/>
      <c r="DP83" s="195"/>
      <c r="DQ83" s="195"/>
      <c r="DR83" s="195"/>
      <c r="DS83" s="195"/>
      <c r="DT83" s="195"/>
      <c r="DU83" s="195"/>
      <c r="DV83" s="195"/>
      <c r="DW83" s="195"/>
      <c r="DX83" s="195"/>
      <c r="DY83" s="195"/>
      <c r="DZ83" s="195"/>
      <c r="EA83" s="195"/>
      <c r="EB83" s="195"/>
      <c r="EC83" s="195"/>
      <c r="ED83" s="195"/>
      <c r="EE83" s="195"/>
      <c r="EF83" s="195"/>
      <c r="EG83" s="195"/>
      <c r="EH83" s="195"/>
      <c r="EI83" s="195"/>
      <c r="EJ83" s="195"/>
      <c r="EK83" s="195"/>
      <c r="EL83" s="195"/>
      <c r="EM83" s="195"/>
      <c r="EN83" s="195"/>
      <c r="EO83" s="195"/>
      <c r="EP83" s="195"/>
      <c r="EQ83" s="195"/>
      <c r="ER83" s="195"/>
      <c r="ES83" s="195"/>
      <c r="ET83" s="195"/>
      <c r="EU83" s="195"/>
      <c r="EV83" s="195"/>
      <c r="EW83" s="195"/>
      <c r="EX83" s="195"/>
      <c r="EY83" s="195"/>
      <c r="EZ83" s="195"/>
      <c r="FA83" s="195"/>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c r="IC83" s="199"/>
      <c r="ID83" s="199"/>
      <c r="IE83" s="199"/>
      <c r="IF83" s="199"/>
      <c r="IG83" s="199"/>
      <c r="IH83" s="199"/>
      <c r="II83" s="199"/>
      <c r="IJ83" s="199"/>
      <c r="IK83" s="199"/>
      <c r="IL83" s="199"/>
      <c r="IM83" s="199"/>
      <c r="IN83" s="199"/>
      <c r="IO83" s="199"/>
      <c r="IP83" s="199"/>
      <c r="IQ83" s="199"/>
      <c r="IR83" s="199"/>
      <c r="IS83" s="199"/>
      <c r="IT83" s="199"/>
      <c r="IU83" s="199"/>
      <c r="IV83" s="199"/>
    </row>
    <row r="84" spans="1:256" s="200" customFormat="1" ht="12.75" x14ac:dyDescent="0.2">
      <c r="A84" s="191" t="str">
        <f t="shared" si="5"/>
        <v/>
      </c>
      <c r="B84" s="146" t="str">
        <f>Stoff!B82</f>
        <v>Polyklorerte naftalener</v>
      </c>
      <c r="C84" s="192">
        <f t="shared" si="6"/>
        <v>0</v>
      </c>
      <c r="D84" s="193">
        <f t="shared" si="7"/>
        <v>0</v>
      </c>
      <c r="E84" s="193">
        <f t="shared" si="9"/>
        <v>0</v>
      </c>
      <c r="F84" s="194" t="e">
        <f t="shared" si="8"/>
        <v>#NUM!</v>
      </c>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c r="CT84" s="195"/>
      <c r="CU84" s="195"/>
      <c r="CV84" s="195"/>
      <c r="CW84" s="195"/>
      <c r="CX84" s="195"/>
      <c r="CY84" s="195"/>
      <c r="CZ84" s="195"/>
      <c r="DA84" s="195"/>
      <c r="DB84" s="195"/>
      <c r="DC84" s="195"/>
      <c r="DD84" s="195"/>
      <c r="DE84" s="195"/>
      <c r="DF84" s="195"/>
      <c r="DG84" s="195"/>
      <c r="DH84" s="195"/>
      <c r="DI84" s="195"/>
      <c r="DJ84" s="195"/>
      <c r="DK84" s="195"/>
      <c r="DL84" s="195"/>
      <c r="DM84" s="195"/>
      <c r="DN84" s="195"/>
      <c r="DO84" s="195"/>
      <c r="DP84" s="195"/>
      <c r="DQ84" s="195"/>
      <c r="DR84" s="195"/>
      <c r="DS84" s="195"/>
      <c r="DT84" s="195"/>
      <c r="DU84" s="195"/>
      <c r="DV84" s="195"/>
      <c r="DW84" s="195"/>
      <c r="DX84" s="195"/>
      <c r="DY84" s="195"/>
      <c r="DZ84" s="195"/>
      <c r="EA84" s="195"/>
      <c r="EB84" s="195"/>
      <c r="EC84" s="195"/>
      <c r="ED84" s="195"/>
      <c r="EE84" s="195"/>
      <c r="EF84" s="195"/>
      <c r="EG84" s="195"/>
      <c r="EH84" s="195"/>
      <c r="EI84" s="195"/>
      <c r="EJ84" s="195"/>
      <c r="EK84" s="195"/>
      <c r="EL84" s="195"/>
      <c r="EM84" s="195"/>
      <c r="EN84" s="195"/>
      <c r="EO84" s="195"/>
      <c r="EP84" s="195"/>
      <c r="EQ84" s="195"/>
      <c r="ER84" s="195"/>
      <c r="ES84" s="195"/>
      <c r="ET84" s="195"/>
      <c r="EU84" s="195"/>
      <c r="EV84" s="195"/>
      <c r="EW84" s="195"/>
      <c r="EX84" s="195"/>
      <c r="EY84" s="195"/>
      <c r="EZ84" s="195"/>
      <c r="FA84" s="195"/>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c r="IC84" s="199"/>
      <c r="ID84" s="199"/>
      <c r="IE84" s="199"/>
      <c r="IF84" s="199"/>
      <c r="IG84" s="199"/>
      <c r="IH84" s="199"/>
      <c r="II84" s="199"/>
      <c r="IJ84" s="199"/>
      <c r="IK84" s="199"/>
      <c r="IL84" s="199"/>
      <c r="IM84" s="199"/>
      <c r="IN84" s="199"/>
      <c r="IO84" s="199"/>
      <c r="IP84" s="199"/>
      <c r="IQ84" s="199"/>
      <c r="IR84" s="199"/>
      <c r="IS84" s="199"/>
      <c r="IT84" s="199"/>
      <c r="IU84" s="199"/>
      <c r="IV84" s="199"/>
    </row>
    <row r="85" spans="1:256" s="200" customFormat="1" ht="12.75" x14ac:dyDescent="0.2">
      <c r="A85" s="191" t="str">
        <f t="shared" si="5"/>
        <v/>
      </c>
      <c r="B85" s="146" t="str">
        <f>Stoff!B83</f>
        <v>Trikresylfosfat</v>
      </c>
      <c r="C85" s="192">
        <f t="shared" si="6"/>
        <v>0</v>
      </c>
      <c r="D85" s="193">
        <f t="shared" si="7"/>
        <v>0</v>
      </c>
      <c r="E85" s="193">
        <f t="shared" si="9"/>
        <v>0</v>
      </c>
      <c r="F85" s="194" t="e">
        <f t="shared" si="8"/>
        <v>#NUM!</v>
      </c>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195"/>
      <c r="EL85" s="195"/>
      <c r="EM85" s="195"/>
      <c r="EN85" s="195"/>
      <c r="EO85" s="195"/>
      <c r="EP85" s="195"/>
      <c r="EQ85" s="195"/>
      <c r="ER85" s="195"/>
      <c r="ES85" s="195"/>
      <c r="ET85" s="195"/>
      <c r="EU85" s="195"/>
      <c r="EV85" s="195"/>
      <c r="EW85" s="195"/>
      <c r="EX85" s="195"/>
      <c r="EY85" s="195"/>
      <c r="EZ85" s="195"/>
      <c r="FA85" s="195"/>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c r="IR85" s="199"/>
      <c r="IS85" s="199"/>
      <c r="IT85" s="199"/>
      <c r="IU85" s="199"/>
      <c r="IV85" s="199"/>
    </row>
    <row r="86" spans="1:256" s="200" customFormat="1" ht="12.75" x14ac:dyDescent="0.2">
      <c r="A86" s="191" t="str">
        <f t="shared" si="5"/>
        <v/>
      </c>
      <c r="B86" s="146" t="str">
        <f>Stoff!B84</f>
        <v>Dioksin (TCDD-ekv.)</v>
      </c>
      <c r="C86" s="192">
        <f t="shared" si="6"/>
        <v>0</v>
      </c>
      <c r="D86" s="193">
        <f t="shared" si="7"/>
        <v>0</v>
      </c>
      <c r="E86" s="193">
        <f t="shared" si="9"/>
        <v>0</v>
      </c>
      <c r="F86" s="194" t="e">
        <f t="shared" si="8"/>
        <v>#NUM!</v>
      </c>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c r="CT86" s="195"/>
      <c r="CU86" s="195"/>
      <c r="CV86" s="195"/>
      <c r="CW86" s="195"/>
      <c r="CX86" s="195"/>
      <c r="CY86" s="195"/>
      <c r="CZ86" s="195"/>
      <c r="DA86" s="195"/>
      <c r="DB86" s="195"/>
      <c r="DC86" s="195"/>
      <c r="DD86" s="195"/>
      <c r="DE86" s="195"/>
      <c r="DF86" s="195"/>
      <c r="DG86" s="195"/>
      <c r="DH86" s="195"/>
      <c r="DI86" s="195"/>
      <c r="DJ86" s="195"/>
      <c r="DK86" s="195"/>
      <c r="DL86" s="195"/>
      <c r="DM86" s="195"/>
      <c r="DN86" s="195"/>
      <c r="DO86" s="195"/>
      <c r="DP86" s="195"/>
      <c r="DQ86" s="195"/>
      <c r="DR86" s="195"/>
      <c r="DS86" s="195"/>
      <c r="DT86" s="195"/>
      <c r="DU86" s="195"/>
      <c r="DV86" s="195"/>
      <c r="DW86" s="195"/>
      <c r="DX86" s="195"/>
      <c r="DY86" s="195"/>
      <c r="DZ86" s="195"/>
      <c r="EA86" s="195"/>
      <c r="EB86" s="195"/>
      <c r="EC86" s="195"/>
      <c r="ED86" s="195"/>
      <c r="EE86" s="195"/>
      <c r="EF86" s="195"/>
      <c r="EG86" s="195"/>
      <c r="EH86" s="195"/>
      <c r="EI86" s="195"/>
      <c r="EJ86" s="195"/>
      <c r="EK86" s="195"/>
      <c r="EL86" s="195"/>
      <c r="EM86" s="195"/>
      <c r="EN86" s="195"/>
      <c r="EO86" s="195"/>
      <c r="EP86" s="195"/>
      <c r="EQ86" s="195"/>
      <c r="ER86" s="195"/>
      <c r="ES86" s="195"/>
      <c r="ET86" s="195"/>
      <c r="EU86" s="195"/>
      <c r="EV86" s="195"/>
      <c r="EW86" s="195"/>
      <c r="EX86" s="195"/>
      <c r="EY86" s="195"/>
      <c r="EZ86" s="195"/>
      <c r="FA86" s="195"/>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c r="IC86" s="199"/>
      <c r="ID86" s="199"/>
      <c r="IE86" s="199"/>
      <c r="IF86" s="199"/>
      <c r="IG86" s="199"/>
      <c r="IH86" s="199"/>
      <c r="II86" s="199"/>
      <c r="IJ86" s="199"/>
      <c r="IK86" s="199"/>
      <c r="IL86" s="199"/>
      <c r="IM86" s="199"/>
      <c r="IN86" s="199"/>
      <c r="IO86" s="199"/>
      <c r="IP86" s="199"/>
      <c r="IQ86" s="199"/>
      <c r="IR86" s="199"/>
      <c r="IS86" s="199"/>
      <c r="IT86" s="199"/>
      <c r="IU86" s="199"/>
      <c r="IV86" s="199"/>
    </row>
    <row r="87" spans="1:256" s="200" customFormat="1" ht="12.75" x14ac:dyDescent="0.2">
      <c r="A87" s="191" t="str">
        <f t="shared" ref="A87:A91" si="10">IF(C87&gt;0,"x","")</f>
        <v/>
      </c>
      <c r="B87" s="146">
        <f>Stoff!B85</f>
        <v>0</v>
      </c>
      <c r="C87" s="192">
        <f t="shared" ref="C87:C91" si="11">COUNT(G87:IV87)</f>
        <v>0</v>
      </c>
      <c r="D87" s="193">
        <f t="shared" ref="D87:D91" si="12">MAXA(G87:IV87)</f>
        <v>0</v>
      </c>
      <c r="E87" s="193">
        <f t="shared" ref="E87:E91" si="13">IF(D87&gt;0,AVERAGE(G87:IV87),0)</f>
        <v>0</v>
      </c>
      <c r="F87" s="194" t="e">
        <f t="shared" ref="F87:F91" si="14">D87/MEDIAN(G87:IV87)</f>
        <v>#NUM!</v>
      </c>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c r="DD87" s="195"/>
      <c r="DE87" s="195"/>
      <c r="DF87" s="195"/>
      <c r="DG87" s="195"/>
      <c r="DH87" s="195"/>
      <c r="DI87" s="195"/>
      <c r="DJ87" s="195"/>
      <c r="DK87" s="195"/>
      <c r="DL87" s="195"/>
      <c r="DM87" s="195"/>
      <c r="DN87" s="195"/>
      <c r="DO87" s="195"/>
      <c r="DP87" s="195"/>
      <c r="DQ87" s="195"/>
      <c r="DR87" s="195"/>
      <c r="DS87" s="195"/>
      <c r="DT87" s="195"/>
      <c r="DU87" s="195"/>
      <c r="DV87" s="195"/>
      <c r="DW87" s="195"/>
      <c r="DX87" s="195"/>
      <c r="DY87" s="195"/>
      <c r="DZ87" s="195"/>
      <c r="EA87" s="195"/>
      <c r="EB87" s="195"/>
      <c r="EC87" s="195"/>
      <c r="ED87" s="195"/>
      <c r="EE87" s="195"/>
      <c r="EF87" s="195"/>
      <c r="EG87" s="195"/>
      <c r="EH87" s="195"/>
      <c r="EI87" s="195"/>
      <c r="EJ87" s="195"/>
      <c r="EK87" s="195"/>
      <c r="EL87" s="195"/>
      <c r="EM87" s="195"/>
      <c r="EN87" s="195"/>
      <c r="EO87" s="195"/>
      <c r="EP87" s="195"/>
      <c r="EQ87" s="195"/>
      <c r="ER87" s="195"/>
      <c r="ES87" s="195"/>
      <c r="ET87" s="195"/>
      <c r="EU87" s="195"/>
      <c r="EV87" s="195"/>
      <c r="EW87" s="195"/>
      <c r="EX87" s="195"/>
      <c r="EY87" s="195"/>
      <c r="EZ87" s="195"/>
      <c r="FA87" s="195"/>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c r="IC87" s="199"/>
      <c r="ID87" s="199"/>
      <c r="IE87" s="199"/>
      <c r="IF87" s="199"/>
      <c r="IG87" s="199"/>
      <c r="IH87" s="199"/>
      <c r="II87" s="199"/>
      <c r="IJ87" s="199"/>
      <c r="IK87" s="199"/>
      <c r="IL87" s="199"/>
      <c r="IM87" s="199"/>
      <c r="IN87" s="199"/>
      <c r="IO87" s="199"/>
      <c r="IP87" s="199"/>
      <c r="IQ87" s="199"/>
      <c r="IR87" s="199"/>
      <c r="IS87" s="199"/>
      <c r="IT87" s="199"/>
      <c r="IU87" s="199"/>
      <c r="IV87" s="199"/>
    </row>
    <row r="88" spans="1:256" s="200" customFormat="1" ht="12.75" x14ac:dyDescent="0.2">
      <c r="A88" s="191" t="str">
        <f t="shared" si="10"/>
        <v/>
      </c>
      <c r="B88" s="146">
        <f>Stoff!B86</f>
        <v>0</v>
      </c>
      <c r="C88" s="192">
        <f t="shared" si="11"/>
        <v>0</v>
      </c>
      <c r="D88" s="193">
        <f t="shared" si="12"/>
        <v>0</v>
      </c>
      <c r="E88" s="193">
        <f t="shared" si="13"/>
        <v>0</v>
      </c>
      <c r="F88" s="194" t="e">
        <f t="shared" si="14"/>
        <v>#NUM!</v>
      </c>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c r="CT88" s="195"/>
      <c r="CU88" s="195"/>
      <c r="CV88" s="195"/>
      <c r="CW88" s="195"/>
      <c r="CX88" s="195"/>
      <c r="CY88" s="195"/>
      <c r="CZ88" s="195"/>
      <c r="DA88" s="195"/>
      <c r="DB88" s="195"/>
      <c r="DC88" s="195"/>
      <c r="DD88" s="195"/>
      <c r="DE88" s="195"/>
      <c r="DF88" s="195"/>
      <c r="DG88" s="195"/>
      <c r="DH88" s="195"/>
      <c r="DI88" s="195"/>
      <c r="DJ88" s="195"/>
      <c r="DK88" s="195"/>
      <c r="DL88" s="195"/>
      <c r="DM88" s="195"/>
      <c r="DN88" s="195"/>
      <c r="DO88" s="195"/>
      <c r="DP88" s="195"/>
      <c r="DQ88" s="195"/>
      <c r="DR88" s="195"/>
      <c r="DS88" s="195"/>
      <c r="DT88" s="195"/>
      <c r="DU88" s="195"/>
      <c r="DV88" s="195"/>
      <c r="DW88" s="195"/>
      <c r="DX88" s="195"/>
      <c r="DY88" s="195"/>
      <c r="DZ88" s="195"/>
      <c r="EA88" s="195"/>
      <c r="EB88" s="195"/>
      <c r="EC88" s="195"/>
      <c r="ED88" s="195"/>
      <c r="EE88" s="195"/>
      <c r="EF88" s="195"/>
      <c r="EG88" s="195"/>
      <c r="EH88" s="195"/>
      <c r="EI88" s="195"/>
      <c r="EJ88" s="195"/>
      <c r="EK88" s="195"/>
      <c r="EL88" s="195"/>
      <c r="EM88" s="195"/>
      <c r="EN88" s="195"/>
      <c r="EO88" s="195"/>
      <c r="EP88" s="195"/>
      <c r="EQ88" s="195"/>
      <c r="ER88" s="195"/>
      <c r="ES88" s="195"/>
      <c r="ET88" s="195"/>
      <c r="EU88" s="195"/>
      <c r="EV88" s="195"/>
      <c r="EW88" s="195"/>
      <c r="EX88" s="195"/>
      <c r="EY88" s="195"/>
      <c r="EZ88" s="195"/>
      <c r="FA88" s="195"/>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c r="IR88" s="199"/>
      <c r="IS88" s="199"/>
      <c r="IT88" s="199"/>
      <c r="IU88" s="199"/>
      <c r="IV88" s="199"/>
    </row>
    <row r="89" spans="1:256" s="200" customFormat="1" ht="12.75" x14ac:dyDescent="0.2">
      <c r="A89" s="191" t="str">
        <f t="shared" si="10"/>
        <v/>
      </c>
      <c r="B89" s="146">
        <f>Stoff!B87</f>
        <v>0</v>
      </c>
      <c r="C89" s="192">
        <f t="shared" si="11"/>
        <v>0</v>
      </c>
      <c r="D89" s="193">
        <f t="shared" si="12"/>
        <v>0</v>
      </c>
      <c r="E89" s="193">
        <f t="shared" si="13"/>
        <v>0</v>
      </c>
      <c r="F89" s="194" t="e">
        <f t="shared" si="14"/>
        <v>#NUM!</v>
      </c>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c r="CT89" s="195"/>
      <c r="CU89" s="195"/>
      <c r="CV89" s="195"/>
      <c r="CW89" s="195"/>
      <c r="CX89" s="195"/>
      <c r="CY89" s="195"/>
      <c r="CZ89" s="195"/>
      <c r="DA89" s="195"/>
      <c r="DB89" s="195"/>
      <c r="DC89" s="195"/>
      <c r="DD89" s="195"/>
      <c r="DE89" s="195"/>
      <c r="DF89" s="195"/>
      <c r="DG89" s="195"/>
      <c r="DH89" s="195"/>
      <c r="DI89" s="195"/>
      <c r="DJ89" s="195"/>
      <c r="DK89" s="195"/>
      <c r="DL89" s="195"/>
      <c r="DM89" s="195"/>
      <c r="DN89" s="195"/>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5"/>
      <c r="EK89" s="195"/>
      <c r="EL89" s="195"/>
      <c r="EM89" s="195"/>
      <c r="EN89" s="195"/>
      <c r="EO89" s="195"/>
      <c r="EP89" s="195"/>
      <c r="EQ89" s="195"/>
      <c r="ER89" s="195"/>
      <c r="ES89" s="195"/>
      <c r="ET89" s="195"/>
      <c r="EU89" s="195"/>
      <c r="EV89" s="195"/>
      <c r="EW89" s="195"/>
      <c r="EX89" s="195"/>
      <c r="EY89" s="195"/>
      <c r="EZ89" s="195"/>
      <c r="FA89" s="195"/>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row>
    <row r="90" spans="1:256" s="200" customFormat="1" ht="12.75" x14ac:dyDescent="0.2">
      <c r="A90" s="191" t="str">
        <f t="shared" si="10"/>
        <v/>
      </c>
      <c r="B90" s="146">
        <f>Stoff!B88</f>
        <v>0</v>
      </c>
      <c r="C90" s="192">
        <f t="shared" si="11"/>
        <v>0</v>
      </c>
      <c r="D90" s="193">
        <f t="shared" si="12"/>
        <v>0</v>
      </c>
      <c r="E90" s="193">
        <f t="shared" si="13"/>
        <v>0</v>
      </c>
      <c r="F90" s="194" t="e">
        <f t="shared" si="14"/>
        <v>#NUM!</v>
      </c>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95"/>
      <c r="DO90" s="195"/>
      <c r="DP90" s="195"/>
      <c r="DQ90" s="195"/>
      <c r="DR90" s="195"/>
      <c r="DS90" s="195"/>
      <c r="DT90" s="195"/>
      <c r="DU90" s="195"/>
      <c r="DV90" s="195"/>
      <c r="DW90" s="195"/>
      <c r="DX90" s="195"/>
      <c r="DY90" s="195"/>
      <c r="DZ90" s="195"/>
      <c r="EA90" s="195"/>
      <c r="EB90" s="195"/>
      <c r="EC90" s="195"/>
      <c r="ED90" s="195"/>
      <c r="EE90" s="195"/>
      <c r="EF90" s="195"/>
      <c r="EG90" s="195"/>
      <c r="EH90" s="195"/>
      <c r="EI90" s="195"/>
      <c r="EJ90" s="195"/>
      <c r="EK90" s="195"/>
      <c r="EL90" s="195"/>
      <c r="EM90" s="195"/>
      <c r="EN90" s="195"/>
      <c r="EO90" s="195"/>
      <c r="EP90" s="195"/>
      <c r="EQ90" s="195"/>
      <c r="ER90" s="195"/>
      <c r="ES90" s="195"/>
      <c r="ET90" s="195"/>
      <c r="EU90" s="195"/>
      <c r="EV90" s="195"/>
      <c r="EW90" s="195"/>
      <c r="EX90" s="195"/>
      <c r="EY90" s="195"/>
      <c r="EZ90" s="195"/>
      <c r="FA90" s="195"/>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c r="IC90" s="199"/>
      <c r="ID90" s="199"/>
      <c r="IE90" s="199"/>
      <c r="IF90" s="199"/>
      <c r="IG90" s="199"/>
      <c r="IH90" s="199"/>
      <c r="II90" s="199"/>
      <c r="IJ90" s="199"/>
      <c r="IK90" s="199"/>
      <c r="IL90" s="199"/>
      <c r="IM90" s="199"/>
      <c r="IN90" s="199"/>
      <c r="IO90" s="199"/>
      <c r="IP90" s="199"/>
      <c r="IQ90" s="199"/>
      <c r="IR90" s="199"/>
      <c r="IS90" s="199"/>
      <c r="IT90" s="199"/>
      <c r="IU90" s="199"/>
      <c r="IV90" s="199"/>
    </row>
    <row r="91" spans="1:256" s="200" customFormat="1" ht="12.75" x14ac:dyDescent="0.2">
      <c r="A91" s="191" t="str">
        <f t="shared" si="10"/>
        <v/>
      </c>
      <c r="B91" s="146">
        <f>Stoff!B89</f>
        <v>0</v>
      </c>
      <c r="C91" s="192">
        <f t="shared" si="11"/>
        <v>0</v>
      </c>
      <c r="D91" s="193">
        <f t="shared" si="12"/>
        <v>0</v>
      </c>
      <c r="E91" s="193">
        <f t="shared" si="13"/>
        <v>0</v>
      </c>
      <c r="F91" s="194" t="e">
        <f t="shared" si="14"/>
        <v>#NUM!</v>
      </c>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c r="CT91" s="195"/>
      <c r="CU91" s="195"/>
      <c r="CV91" s="195"/>
      <c r="CW91" s="195"/>
      <c r="CX91" s="195"/>
      <c r="CY91" s="195"/>
      <c r="CZ91" s="195"/>
      <c r="DA91" s="195"/>
      <c r="DB91" s="195"/>
      <c r="DC91" s="195"/>
      <c r="DD91" s="195"/>
      <c r="DE91" s="195"/>
      <c r="DF91" s="195"/>
      <c r="DG91" s="195"/>
      <c r="DH91" s="195"/>
      <c r="DI91" s="195"/>
      <c r="DJ91" s="195"/>
      <c r="DK91" s="195"/>
      <c r="DL91" s="195"/>
      <c r="DM91" s="195"/>
      <c r="DN91" s="195"/>
      <c r="DO91" s="195"/>
      <c r="DP91" s="195"/>
      <c r="DQ91" s="195"/>
      <c r="DR91" s="195"/>
      <c r="DS91" s="195"/>
      <c r="DT91" s="195"/>
      <c r="DU91" s="195"/>
      <c r="DV91" s="195"/>
      <c r="DW91" s="195"/>
      <c r="DX91" s="195"/>
      <c r="DY91" s="195"/>
      <c r="DZ91" s="195"/>
      <c r="EA91" s="195"/>
      <c r="EB91" s="195"/>
      <c r="EC91" s="195"/>
      <c r="ED91" s="195"/>
      <c r="EE91" s="195"/>
      <c r="EF91" s="195"/>
      <c r="EG91" s="195"/>
      <c r="EH91" s="195"/>
      <c r="EI91" s="195"/>
      <c r="EJ91" s="195"/>
      <c r="EK91" s="195"/>
      <c r="EL91" s="195"/>
      <c r="EM91" s="195"/>
      <c r="EN91" s="195"/>
      <c r="EO91" s="195"/>
      <c r="EP91" s="195"/>
      <c r="EQ91" s="195"/>
      <c r="ER91" s="195"/>
      <c r="ES91" s="195"/>
      <c r="ET91" s="195"/>
      <c r="EU91" s="195"/>
      <c r="EV91" s="195"/>
      <c r="EW91" s="195"/>
      <c r="EX91" s="195"/>
      <c r="EY91" s="195"/>
      <c r="EZ91" s="195"/>
      <c r="FA91" s="195"/>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c r="IC91" s="199"/>
      <c r="ID91" s="199"/>
      <c r="IE91" s="199"/>
      <c r="IF91" s="199"/>
      <c r="IG91" s="199"/>
      <c r="IH91" s="199"/>
      <c r="II91" s="199"/>
      <c r="IJ91" s="199"/>
      <c r="IK91" s="199"/>
      <c r="IL91" s="199"/>
      <c r="IM91" s="199"/>
      <c r="IN91" s="199"/>
      <c r="IO91" s="199"/>
      <c r="IP91" s="199"/>
      <c r="IQ91" s="199"/>
      <c r="IR91" s="199"/>
      <c r="IS91" s="199"/>
      <c r="IT91" s="199"/>
      <c r="IU91" s="199"/>
      <c r="IV91" s="199"/>
    </row>
  </sheetData>
  <sheetProtection sheet="1" objects="1" scenarios="1" selectLockedCells="1"/>
  <mergeCells count="4">
    <mergeCell ref="C1:E2"/>
    <mergeCell ref="F1:F2"/>
    <mergeCell ref="G1:L2"/>
    <mergeCell ref="B2:B3"/>
  </mergeCells>
  <conditionalFormatting sqref="D4:F91">
    <cfRule type="expression" dxfId="166" priority="5" stopIfTrue="1">
      <formula>$D4=0</formula>
    </cfRule>
  </conditionalFormatting>
  <conditionalFormatting sqref="BJ4:IV37 BJ38:FA51 G4:BI51">
    <cfRule type="cellIs" dxfId="165" priority="6" stopIfTrue="1" operator="equal">
      <formula>0</formula>
    </cfRule>
  </conditionalFormatting>
  <conditionalFormatting sqref="C4:C69">
    <cfRule type="expression" dxfId="164" priority="7" stopIfTrue="1">
      <formula>C4=0</formula>
    </cfRule>
  </conditionalFormatting>
  <conditionalFormatting sqref="G52:FA69">
    <cfRule type="cellIs" dxfId="163" priority="4" stopIfTrue="1" operator="equal">
      <formula>0</formula>
    </cfRule>
  </conditionalFormatting>
  <conditionalFormatting sqref="C70:C91">
    <cfRule type="expression" dxfId="162" priority="3" stopIfTrue="1">
      <formula>C70=0</formula>
    </cfRule>
  </conditionalFormatting>
  <conditionalFormatting sqref="G70:FA91">
    <cfRule type="cellIs" dxfId="161" priority="2" stopIfTrue="1" operator="equal">
      <formula>0</formula>
    </cfRule>
  </conditionalFormatting>
  <conditionalFormatting sqref="B4:B91">
    <cfRule type="expression" dxfId="160" priority="1" stopIfTrue="1">
      <formula>$A4="x"</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IV91"/>
  <sheetViews>
    <sheetView workbookViewId="0">
      <pane xSplit="6" ySplit="3" topLeftCell="G4" activePane="bottomRight" state="frozen"/>
      <selection pane="topRight" activeCell="G1" sqref="G1"/>
      <selection pane="bottomLeft" activeCell="A4" sqref="A4"/>
      <selection pane="bottomRight" activeCell="G4" sqref="G4"/>
    </sheetView>
  </sheetViews>
  <sheetFormatPr defaultColWidth="11.42578125" defaultRowHeight="15" x14ac:dyDescent="0.25"/>
  <cols>
    <col min="1" max="1" width="2.85546875" style="178" customWidth="1"/>
    <col min="2" max="2" width="40.7109375" style="183" customWidth="1"/>
    <col min="3" max="3" width="7" style="187" customWidth="1"/>
    <col min="4" max="4" width="9.7109375" style="187" customWidth="1"/>
    <col min="5" max="5" width="12.28515625" style="187" customWidth="1"/>
    <col min="6" max="6" width="16.28515625" style="187" customWidth="1"/>
    <col min="7" max="7" width="9.5703125" style="186" customWidth="1"/>
    <col min="8" max="11" width="9.5703125" style="187" customWidth="1"/>
    <col min="12" max="12" width="9.42578125" style="187" customWidth="1"/>
    <col min="13" max="15" width="9.5703125" style="187" customWidth="1"/>
    <col min="16" max="18" width="10" style="187" customWidth="1"/>
    <col min="19" max="137" width="9.140625" style="187" customWidth="1"/>
    <col min="138" max="256" width="11.42578125" style="178"/>
    <col min="257" max="16384" width="11.42578125" style="156"/>
  </cols>
  <sheetData>
    <row r="1" spans="1:256" ht="15" customHeight="1" x14ac:dyDescent="0.25">
      <c r="B1" s="179"/>
      <c r="C1" s="399" t="s">
        <v>656</v>
      </c>
      <c r="D1" s="399"/>
      <c r="E1" s="399"/>
      <c r="F1" s="397" t="s">
        <v>608</v>
      </c>
      <c r="G1" s="400" t="s">
        <v>660</v>
      </c>
      <c r="H1" s="401"/>
      <c r="I1" s="401"/>
      <c r="J1" s="401"/>
      <c r="K1" s="401"/>
      <c r="L1" s="401"/>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row>
    <row r="2" spans="1:256" x14ac:dyDescent="0.25">
      <c r="A2" s="178" t="s">
        <v>153</v>
      </c>
      <c r="B2" s="404" t="s">
        <v>0</v>
      </c>
      <c r="C2" s="399"/>
      <c r="D2" s="399"/>
      <c r="E2" s="399"/>
      <c r="F2" s="398"/>
      <c r="G2" s="402"/>
      <c r="H2" s="403"/>
      <c r="I2" s="403"/>
      <c r="J2" s="403"/>
      <c r="K2" s="403"/>
      <c r="L2" s="403"/>
      <c r="M2" s="182"/>
      <c r="N2" s="182"/>
      <c r="O2" s="182"/>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row>
    <row r="3" spans="1:256" ht="72" customHeight="1" x14ac:dyDescent="0.25">
      <c r="A3" s="183" t="s">
        <v>153</v>
      </c>
      <c r="B3" s="404"/>
      <c r="C3" s="184" t="s">
        <v>128</v>
      </c>
      <c r="D3" s="203" t="s">
        <v>657</v>
      </c>
      <c r="E3" s="203" t="s">
        <v>658</v>
      </c>
      <c r="F3" s="184" t="s">
        <v>659</v>
      </c>
      <c r="G3" s="185" t="s">
        <v>155</v>
      </c>
      <c r="H3" s="185" t="s">
        <v>156</v>
      </c>
      <c r="I3" s="185" t="s">
        <v>157</v>
      </c>
      <c r="J3" s="185" t="s">
        <v>158</v>
      </c>
      <c r="K3" s="185" t="s">
        <v>159</v>
      </c>
      <c r="L3" s="185" t="s">
        <v>160</v>
      </c>
      <c r="M3" s="185" t="s">
        <v>161</v>
      </c>
      <c r="N3" s="185" t="s">
        <v>162</v>
      </c>
      <c r="O3" s="185" t="s">
        <v>163</v>
      </c>
      <c r="P3" s="185" t="s">
        <v>164</v>
      </c>
      <c r="Q3" s="185" t="s">
        <v>165</v>
      </c>
      <c r="R3" s="185" t="s">
        <v>166</v>
      </c>
      <c r="S3" s="185" t="s">
        <v>167</v>
      </c>
      <c r="T3" s="185" t="s">
        <v>168</v>
      </c>
      <c r="U3" s="185" t="s">
        <v>169</v>
      </c>
      <c r="V3" s="185" t="s">
        <v>170</v>
      </c>
      <c r="W3" s="185" t="s">
        <v>171</v>
      </c>
      <c r="X3" s="185" t="s">
        <v>172</v>
      </c>
      <c r="Y3" s="185" t="s">
        <v>173</v>
      </c>
      <c r="Z3" s="185" t="s">
        <v>174</v>
      </c>
      <c r="AA3" s="185" t="s">
        <v>175</v>
      </c>
      <c r="AB3" s="185" t="s">
        <v>176</v>
      </c>
      <c r="AC3" s="185" t="s">
        <v>177</v>
      </c>
      <c r="AD3" s="185" t="s">
        <v>178</v>
      </c>
      <c r="AE3" s="185" t="s">
        <v>179</v>
      </c>
      <c r="AF3" s="185" t="s">
        <v>180</v>
      </c>
      <c r="AG3" s="185" t="s">
        <v>181</v>
      </c>
      <c r="AH3" s="185" t="s">
        <v>182</v>
      </c>
      <c r="AI3" s="185" t="s">
        <v>183</v>
      </c>
      <c r="AJ3" s="185" t="s">
        <v>184</v>
      </c>
      <c r="AK3" s="185" t="s">
        <v>185</v>
      </c>
      <c r="AL3" s="185" t="s">
        <v>186</v>
      </c>
      <c r="AM3" s="185" t="s">
        <v>187</v>
      </c>
      <c r="AN3" s="185" t="s">
        <v>188</v>
      </c>
      <c r="AO3" s="185" t="s">
        <v>189</v>
      </c>
      <c r="AP3" s="185" t="s">
        <v>190</v>
      </c>
      <c r="AQ3" s="185" t="s">
        <v>191</v>
      </c>
      <c r="AR3" s="185" t="s">
        <v>192</v>
      </c>
      <c r="AS3" s="185" t="s">
        <v>193</v>
      </c>
      <c r="AT3" s="185" t="s">
        <v>194</v>
      </c>
      <c r="AU3" s="185" t="s">
        <v>195</v>
      </c>
      <c r="AV3" s="185" t="s">
        <v>196</v>
      </c>
      <c r="AW3" s="185" t="s">
        <v>197</v>
      </c>
      <c r="AX3" s="185" t="s">
        <v>198</v>
      </c>
      <c r="AY3" s="185" t="s">
        <v>199</v>
      </c>
      <c r="AZ3" s="185" t="s">
        <v>200</v>
      </c>
      <c r="BA3" s="185" t="s">
        <v>201</v>
      </c>
      <c r="BB3" s="185" t="s">
        <v>202</v>
      </c>
      <c r="BC3" s="185" t="s">
        <v>203</v>
      </c>
      <c r="BD3" s="185" t="s">
        <v>204</v>
      </c>
      <c r="BE3" s="185" t="s">
        <v>205</v>
      </c>
      <c r="BF3" s="185" t="s">
        <v>206</v>
      </c>
      <c r="BG3" s="185" t="s">
        <v>207</v>
      </c>
      <c r="BH3" s="185" t="s">
        <v>208</v>
      </c>
      <c r="BI3" s="185" t="s">
        <v>209</v>
      </c>
      <c r="BJ3" s="185" t="s">
        <v>210</v>
      </c>
      <c r="BK3" s="185" t="s">
        <v>211</v>
      </c>
      <c r="BL3" s="185" t="s">
        <v>212</v>
      </c>
      <c r="BM3" s="185" t="s">
        <v>213</v>
      </c>
      <c r="BN3" s="185" t="s">
        <v>214</v>
      </c>
      <c r="BO3" s="185" t="s">
        <v>215</v>
      </c>
      <c r="BP3" s="185" t="s">
        <v>216</v>
      </c>
      <c r="BQ3" s="185" t="s">
        <v>217</v>
      </c>
      <c r="BR3" s="185" t="s">
        <v>218</v>
      </c>
      <c r="BS3" s="185" t="s">
        <v>219</v>
      </c>
      <c r="BT3" s="185" t="s">
        <v>220</v>
      </c>
      <c r="BU3" s="185" t="s">
        <v>221</v>
      </c>
      <c r="BV3" s="185" t="s">
        <v>222</v>
      </c>
      <c r="BW3" s="185" t="s">
        <v>223</v>
      </c>
      <c r="BX3" s="185" t="s">
        <v>224</v>
      </c>
      <c r="BY3" s="185" t="s">
        <v>225</v>
      </c>
      <c r="BZ3" s="185" t="s">
        <v>226</v>
      </c>
      <c r="CA3" s="185" t="s">
        <v>227</v>
      </c>
      <c r="CB3" s="185" t="s">
        <v>228</v>
      </c>
      <c r="CC3" s="185" t="s">
        <v>229</v>
      </c>
      <c r="CD3" s="185" t="s">
        <v>230</v>
      </c>
      <c r="CE3" s="185" t="s">
        <v>231</v>
      </c>
      <c r="CF3" s="185" t="s">
        <v>232</v>
      </c>
      <c r="CG3" s="185" t="s">
        <v>233</v>
      </c>
      <c r="CH3" s="185" t="s">
        <v>234</v>
      </c>
      <c r="CI3" s="185" t="s">
        <v>235</v>
      </c>
      <c r="CJ3" s="185" t="s">
        <v>236</v>
      </c>
      <c r="CK3" s="185" t="s">
        <v>237</v>
      </c>
      <c r="CL3" s="185" t="s">
        <v>238</v>
      </c>
      <c r="CM3" s="185" t="s">
        <v>239</v>
      </c>
      <c r="CN3" s="185" t="s">
        <v>240</v>
      </c>
      <c r="CO3" s="185" t="s">
        <v>241</v>
      </c>
      <c r="CP3" s="185" t="s">
        <v>242</v>
      </c>
      <c r="CQ3" s="185" t="s">
        <v>243</v>
      </c>
      <c r="CR3" s="185" t="s">
        <v>244</v>
      </c>
      <c r="CS3" s="185" t="s">
        <v>245</v>
      </c>
      <c r="CT3" s="185" t="s">
        <v>246</v>
      </c>
      <c r="CU3" s="185" t="s">
        <v>247</v>
      </c>
      <c r="CV3" s="185" t="s">
        <v>248</v>
      </c>
      <c r="CW3" s="185" t="s">
        <v>249</v>
      </c>
      <c r="CX3" s="185" t="s">
        <v>250</v>
      </c>
      <c r="CY3" s="185" t="s">
        <v>251</v>
      </c>
      <c r="CZ3" s="185" t="s">
        <v>252</v>
      </c>
      <c r="DA3" s="185" t="s">
        <v>253</v>
      </c>
      <c r="DB3" s="185" t="s">
        <v>254</v>
      </c>
      <c r="DC3" s="185" t="s">
        <v>255</v>
      </c>
      <c r="DD3" s="185" t="s">
        <v>256</v>
      </c>
      <c r="DE3" s="185" t="s">
        <v>257</v>
      </c>
      <c r="DF3" s="185" t="s">
        <v>258</v>
      </c>
      <c r="DG3" s="185" t="s">
        <v>259</v>
      </c>
      <c r="DH3" s="185" t="s">
        <v>260</v>
      </c>
      <c r="DI3" s="185" t="s">
        <v>261</v>
      </c>
      <c r="DJ3" s="185" t="s">
        <v>262</v>
      </c>
      <c r="DK3" s="185" t="s">
        <v>263</v>
      </c>
      <c r="DL3" s="185" t="s">
        <v>264</v>
      </c>
      <c r="DM3" s="185" t="s">
        <v>265</v>
      </c>
      <c r="DN3" s="185" t="s">
        <v>266</v>
      </c>
      <c r="DO3" s="185" t="s">
        <v>267</v>
      </c>
      <c r="DP3" s="185" t="s">
        <v>268</v>
      </c>
      <c r="DQ3" s="185" t="s">
        <v>269</v>
      </c>
      <c r="DR3" s="185" t="s">
        <v>270</v>
      </c>
      <c r="DS3" s="185" t="s">
        <v>271</v>
      </c>
      <c r="DT3" s="185" t="s">
        <v>272</v>
      </c>
      <c r="DU3" s="185" t="s">
        <v>273</v>
      </c>
      <c r="DV3" s="185" t="s">
        <v>274</v>
      </c>
      <c r="DW3" s="185" t="s">
        <v>275</v>
      </c>
      <c r="DX3" s="185" t="s">
        <v>276</v>
      </c>
      <c r="DY3" s="185" t="s">
        <v>277</v>
      </c>
      <c r="DZ3" s="185" t="s">
        <v>278</v>
      </c>
      <c r="EA3" s="185" t="s">
        <v>279</v>
      </c>
      <c r="EB3" s="185" t="s">
        <v>280</v>
      </c>
      <c r="EC3" s="185" t="s">
        <v>281</v>
      </c>
      <c r="ED3" s="185" t="s">
        <v>282</v>
      </c>
      <c r="EE3" s="185" t="s">
        <v>283</v>
      </c>
      <c r="EF3" s="185" t="s">
        <v>284</v>
      </c>
      <c r="EG3" s="185" t="s">
        <v>285</v>
      </c>
      <c r="EH3" s="185" t="s">
        <v>286</v>
      </c>
      <c r="EI3" s="185" t="s">
        <v>287</v>
      </c>
      <c r="EJ3" s="185" t="s">
        <v>288</v>
      </c>
      <c r="EK3" s="185" t="s">
        <v>289</v>
      </c>
      <c r="EL3" s="185" t="s">
        <v>290</v>
      </c>
      <c r="EM3" s="185" t="s">
        <v>291</v>
      </c>
      <c r="EN3" s="185" t="s">
        <v>292</v>
      </c>
      <c r="EO3" s="185" t="s">
        <v>293</v>
      </c>
      <c r="EP3" s="185" t="s">
        <v>294</v>
      </c>
      <c r="EQ3" s="185" t="s">
        <v>295</v>
      </c>
      <c r="ER3" s="185" t="s">
        <v>296</v>
      </c>
      <c r="ES3" s="185" t="s">
        <v>297</v>
      </c>
      <c r="ET3" s="185" t="s">
        <v>298</v>
      </c>
      <c r="EU3" s="185" t="s">
        <v>299</v>
      </c>
      <c r="EV3" s="185" t="s">
        <v>300</v>
      </c>
      <c r="EW3" s="185" t="s">
        <v>301</v>
      </c>
      <c r="EX3" s="185" t="s">
        <v>302</v>
      </c>
      <c r="EY3" s="185" t="s">
        <v>303</v>
      </c>
      <c r="EZ3" s="185" t="s">
        <v>304</v>
      </c>
      <c r="FA3" s="185" t="s">
        <v>305</v>
      </c>
      <c r="FB3" s="185" t="s">
        <v>306</v>
      </c>
      <c r="FC3" s="185" t="s">
        <v>307</v>
      </c>
      <c r="FD3" s="185" t="s">
        <v>308</v>
      </c>
      <c r="FE3" s="185" t="s">
        <v>309</v>
      </c>
      <c r="FF3" s="185" t="s">
        <v>310</v>
      </c>
      <c r="FG3" s="185" t="s">
        <v>311</v>
      </c>
      <c r="FH3" s="185" t="s">
        <v>312</v>
      </c>
      <c r="FI3" s="185" t="s">
        <v>313</v>
      </c>
      <c r="FJ3" s="185" t="s">
        <v>314</v>
      </c>
      <c r="FK3" s="185" t="s">
        <v>315</v>
      </c>
      <c r="FL3" s="185" t="s">
        <v>316</v>
      </c>
      <c r="FM3" s="185" t="s">
        <v>317</v>
      </c>
      <c r="FN3" s="185" t="s">
        <v>318</v>
      </c>
      <c r="FO3" s="185" t="s">
        <v>319</v>
      </c>
      <c r="FP3" s="185" t="s">
        <v>320</v>
      </c>
      <c r="FQ3" s="185" t="s">
        <v>321</v>
      </c>
      <c r="FR3" s="185" t="s">
        <v>322</v>
      </c>
      <c r="FS3" s="185" t="s">
        <v>323</v>
      </c>
      <c r="FT3" s="185" t="s">
        <v>324</v>
      </c>
      <c r="FU3" s="185" t="s">
        <v>325</v>
      </c>
      <c r="FV3" s="185" t="s">
        <v>326</v>
      </c>
      <c r="FW3" s="185" t="s">
        <v>327</v>
      </c>
      <c r="FX3" s="185" t="s">
        <v>328</v>
      </c>
      <c r="FY3" s="185" t="s">
        <v>329</v>
      </c>
      <c r="FZ3" s="185" t="s">
        <v>330</v>
      </c>
      <c r="GA3" s="185" t="s">
        <v>331</v>
      </c>
      <c r="GB3" s="185" t="s">
        <v>332</v>
      </c>
      <c r="GC3" s="185" t="s">
        <v>333</v>
      </c>
      <c r="GD3" s="185" t="s">
        <v>334</v>
      </c>
      <c r="GE3" s="185" t="s">
        <v>335</v>
      </c>
      <c r="GF3" s="185" t="s">
        <v>336</v>
      </c>
      <c r="GG3" s="185" t="s">
        <v>337</v>
      </c>
      <c r="GH3" s="185" t="s">
        <v>338</v>
      </c>
      <c r="GI3" s="185" t="s">
        <v>339</v>
      </c>
      <c r="GJ3" s="185" t="s">
        <v>340</v>
      </c>
      <c r="GK3" s="185" t="s">
        <v>341</v>
      </c>
      <c r="GL3" s="185" t="s">
        <v>342</v>
      </c>
      <c r="GM3" s="185" t="s">
        <v>343</v>
      </c>
      <c r="GN3" s="185" t="s">
        <v>344</v>
      </c>
      <c r="GO3" s="185" t="s">
        <v>345</v>
      </c>
      <c r="GP3" s="185" t="s">
        <v>346</v>
      </c>
      <c r="GQ3" s="185" t="s">
        <v>347</v>
      </c>
      <c r="GR3" s="185" t="s">
        <v>348</v>
      </c>
      <c r="GS3" s="185" t="s">
        <v>349</v>
      </c>
      <c r="GT3" s="185" t="s">
        <v>350</v>
      </c>
      <c r="GU3" s="185" t="s">
        <v>351</v>
      </c>
      <c r="GV3" s="185" t="s">
        <v>352</v>
      </c>
      <c r="GW3" s="185" t="s">
        <v>353</v>
      </c>
      <c r="GX3" s="185" t="s">
        <v>354</v>
      </c>
      <c r="GY3" s="185" t="s">
        <v>355</v>
      </c>
      <c r="GZ3" s="185" t="s">
        <v>356</v>
      </c>
      <c r="HA3" s="185" t="s">
        <v>357</v>
      </c>
      <c r="HB3" s="185" t="s">
        <v>358</v>
      </c>
      <c r="HC3" s="185" t="s">
        <v>359</v>
      </c>
      <c r="HD3" s="185" t="s">
        <v>360</v>
      </c>
      <c r="HE3" s="185" t="s">
        <v>361</v>
      </c>
      <c r="HF3" s="185" t="s">
        <v>362</v>
      </c>
      <c r="HG3" s="185" t="s">
        <v>363</v>
      </c>
      <c r="HH3" s="185" t="s">
        <v>364</v>
      </c>
      <c r="HI3" s="185" t="s">
        <v>365</v>
      </c>
      <c r="HJ3" s="185" t="s">
        <v>366</v>
      </c>
      <c r="HK3" s="185" t="s">
        <v>367</v>
      </c>
      <c r="HL3" s="185" t="s">
        <v>368</v>
      </c>
      <c r="HM3" s="185" t="s">
        <v>369</v>
      </c>
      <c r="HN3" s="185" t="s">
        <v>370</v>
      </c>
      <c r="HO3" s="185" t="s">
        <v>371</v>
      </c>
      <c r="HP3" s="185" t="s">
        <v>372</v>
      </c>
      <c r="HQ3" s="185" t="s">
        <v>373</v>
      </c>
      <c r="HR3" s="185" t="s">
        <v>374</v>
      </c>
      <c r="HS3" s="185" t="s">
        <v>375</v>
      </c>
      <c r="HT3" s="185" t="s">
        <v>376</v>
      </c>
      <c r="HU3" s="185" t="s">
        <v>377</v>
      </c>
      <c r="HV3" s="185" t="s">
        <v>378</v>
      </c>
      <c r="HW3" s="185" t="s">
        <v>379</v>
      </c>
      <c r="HX3" s="185" t="s">
        <v>380</v>
      </c>
      <c r="HY3" s="185" t="s">
        <v>381</v>
      </c>
      <c r="HZ3" s="185" t="s">
        <v>382</v>
      </c>
      <c r="IA3" s="185" t="s">
        <v>383</v>
      </c>
      <c r="IB3" s="185" t="s">
        <v>384</v>
      </c>
      <c r="IC3" s="185" t="s">
        <v>385</v>
      </c>
      <c r="ID3" s="185" t="s">
        <v>386</v>
      </c>
      <c r="IE3" s="185" t="s">
        <v>387</v>
      </c>
      <c r="IF3" s="185" t="s">
        <v>388</v>
      </c>
      <c r="IG3" s="185" t="s">
        <v>389</v>
      </c>
      <c r="IH3" s="185" t="s">
        <v>390</v>
      </c>
      <c r="II3" s="185" t="s">
        <v>391</v>
      </c>
      <c r="IJ3" s="185" t="s">
        <v>392</v>
      </c>
      <c r="IK3" s="185" t="s">
        <v>393</v>
      </c>
      <c r="IL3" s="185" t="s">
        <v>394</v>
      </c>
      <c r="IM3" s="185" t="s">
        <v>395</v>
      </c>
    </row>
    <row r="4" spans="1:256" s="200" customFormat="1" ht="12.75" x14ac:dyDescent="0.2">
      <c r="A4" s="191" t="str">
        <f t="shared" ref="A4:A67" si="0">IF(C4&gt;0,"x","")</f>
        <v/>
      </c>
      <c r="B4" s="146" t="str">
        <f>Stoff!B2</f>
        <v>Arsen</v>
      </c>
      <c r="C4" s="192">
        <f t="shared" ref="C4:C67" si="1">COUNT(G4:IV4)</f>
        <v>0</v>
      </c>
      <c r="D4" s="193">
        <f t="shared" ref="D4:D67" si="2">MAXA(G4:IV4)</f>
        <v>0</v>
      </c>
      <c r="E4" s="193">
        <f>IF(D4&gt;0,AVERAGE(G4:IV4),0)</f>
        <v>0</v>
      </c>
      <c r="F4" s="194" t="e">
        <f t="shared" ref="F4:F67" si="3">D4/MEDIAN(G4:IV4)</f>
        <v>#NUM!</v>
      </c>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7"/>
      <c r="EE4" s="197"/>
      <c r="EF4" s="197"/>
      <c r="EG4" s="197"/>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9"/>
      <c r="IO4" s="199"/>
      <c r="IP4" s="199"/>
      <c r="IQ4" s="199"/>
      <c r="IR4" s="199"/>
      <c r="IS4" s="199"/>
      <c r="IT4" s="199"/>
      <c r="IU4" s="199"/>
      <c r="IV4" s="199"/>
    </row>
    <row r="5" spans="1:256" s="200" customFormat="1" ht="12.75" x14ac:dyDescent="0.2">
      <c r="A5" s="191" t="str">
        <f t="shared" si="0"/>
        <v/>
      </c>
      <c r="B5" s="146" t="str">
        <f>Stoff!B3</f>
        <v>Bly</v>
      </c>
      <c r="C5" s="192">
        <f t="shared" si="1"/>
        <v>0</v>
      </c>
      <c r="D5" s="193">
        <f t="shared" si="2"/>
        <v>0</v>
      </c>
      <c r="E5" s="193">
        <f t="shared" ref="E5:E68" si="4">IF(D5&gt;0,AVERAGE(G5:IV5),0)</f>
        <v>0</v>
      </c>
      <c r="F5" s="194" t="e">
        <f t="shared" si="3"/>
        <v>#NUM!</v>
      </c>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7"/>
      <c r="EE5" s="197"/>
      <c r="EF5" s="197"/>
      <c r="EG5" s="197"/>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9"/>
      <c r="IO5" s="199"/>
      <c r="IP5" s="199"/>
      <c r="IQ5" s="199"/>
      <c r="IR5" s="199"/>
      <c r="IS5" s="199"/>
      <c r="IT5" s="199"/>
      <c r="IU5" s="199"/>
      <c r="IV5" s="199"/>
    </row>
    <row r="6" spans="1:256" s="200" customFormat="1" ht="12.75" x14ac:dyDescent="0.2">
      <c r="A6" s="191" t="str">
        <f t="shared" si="0"/>
        <v/>
      </c>
      <c r="B6" s="146" t="str">
        <f>Stoff!B4</f>
        <v>Kadmium</v>
      </c>
      <c r="C6" s="192">
        <f t="shared" si="1"/>
        <v>0</v>
      </c>
      <c r="D6" s="193">
        <f t="shared" si="2"/>
        <v>0</v>
      </c>
      <c r="E6" s="193">
        <f t="shared" si="4"/>
        <v>0</v>
      </c>
      <c r="F6" s="194" t="e">
        <f t="shared" si="3"/>
        <v>#NUM!</v>
      </c>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7"/>
      <c r="EE6" s="197"/>
      <c r="EF6" s="197"/>
      <c r="EG6" s="197"/>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9"/>
      <c r="IO6" s="199"/>
      <c r="IP6" s="199"/>
      <c r="IQ6" s="199"/>
      <c r="IR6" s="199"/>
      <c r="IS6" s="199"/>
      <c r="IT6" s="199"/>
      <c r="IU6" s="199"/>
      <c r="IV6" s="199"/>
    </row>
    <row r="7" spans="1:256" s="200" customFormat="1" ht="12.75" x14ac:dyDescent="0.2">
      <c r="A7" s="191" t="str">
        <f t="shared" si="0"/>
        <v/>
      </c>
      <c r="B7" s="146" t="str">
        <f>Stoff!B5</f>
        <v>Kvikksølv</v>
      </c>
      <c r="C7" s="192">
        <f t="shared" si="1"/>
        <v>0</v>
      </c>
      <c r="D7" s="193">
        <f t="shared" si="2"/>
        <v>0</v>
      </c>
      <c r="E7" s="193">
        <f t="shared" si="4"/>
        <v>0</v>
      </c>
      <c r="F7" s="194" t="e">
        <f t="shared" si="3"/>
        <v>#NUM!</v>
      </c>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7"/>
      <c r="EE7" s="197"/>
      <c r="EF7" s="197"/>
      <c r="EG7" s="197"/>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9"/>
      <c r="IO7" s="199"/>
      <c r="IP7" s="199"/>
      <c r="IQ7" s="199"/>
      <c r="IR7" s="199"/>
      <c r="IS7" s="199"/>
      <c r="IT7" s="199"/>
      <c r="IU7" s="199"/>
      <c r="IV7" s="199"/>
    </row>
    <row r="8" spans="1:256" s="200" customFormat="1" ht="12.75" x14ac:dyDescent="0.2">
      <c r="A8" s="191" t="str">
        <f t="shared" si="0"/>
        <v/>
      </c>
      <c r="B8" s="146" t="str">
        <f>Stoff!B6</f>
        <v>Kobber</v>
      </c>
      <c r="C8" s="192">
        <f t="shared" si="1"/>
        <v>0</v>
      </c>
      <c r="D8" s="193">
        <f t="shared" si="2"/>
        <v>0</v>
      </c>
      <c r="E8" s="193">
        <f t="shared" si="4"/>
        <v>0</v>
      </c>
      <c r="F8" s="194" t="e">
        <f t="shared" si="3"/>
        <v>#NUM!</v>
      </c>
      <c r="G8" s="195"/>
      <c r="H8" s="195"/>
      <c r="I8" s="195"/>
      <c r="J8" s="195"/>
      <c r="K8" s="195"/>
      <c r="L8" s="201"/>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7"/>
      <c r="EE8" s="197"/>
      <c r="EF8" s="197"/>
      <c r="EG8" s="197"/>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9"/>
      <c r="IO8" s="199"/>
      <c r="IP8" s="199"/>
      <c r="IQ8" s="199"/>
      <c r="IR8" s="199"/>
      <c r="IS8" s="199"/>
      <c r="IT8" s="199"/>
      <c r="IU8" s="199"/>
      <c r="IV8" s="199"/>
    </row>
    <row r="9" spans="1:256" s="200" customFormat="1" ht="12.75" x14ac:dyDescent="0.2">
      <c r="A9" s="191" t="str">
        <f t="shared" si="0"/>
        <v/>
      </c>
      <c r="B9" s="146" t="str">
        <f>Stoff!B7</f>
        <v>Sink</v>
      </c>
      <c r="C9" s="192">
        <f t="shared" si="1"/>
        <v>0</v>
      </c>
      <c r="D9" s="193">
        <f t="shared" si="2"/>
        <v>0</v>
      </c>
      <c r="E9" s="193">
        <f t="shared" si="4"/>
        <v>0</v>
      </c>
      <c r="F9" s="194" t="e">
        <f t="shared" si="3"/>
        <v>#NUM!</v>
      </c>
      <c r="G9" s="195"/>
      <c r="H9" s="195"/>
      <c r="I9" s="195"/>
      <c r="J9" s="195"/>
      <c r="K9" s="195"/>
      <c r="L9" s="201"/>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c r="DJ9" s="196"/>
      <c r="DK9" s="196"/>
      <c r="DL9" s="196"/>
      <c r="DM9" s="196"/>
      <c r="DN9" s="196"/>
      <c r="DO9" s="196"/>
      <c r="DP9" s="196"/>
      <c r="DQ9" s="196"/>
      <c r="DR9" s="196"/>
      <c r="DS9" s="196"/>
      <c r="DT9" s="196"/>
      <c r="DU9" s="196"/>
      <c r="DV9" s="196"/>
      <c r="DW9" s="196"/>
      <c r="DX9" s="196"/>
      <c r="DY9" s="196"/>
      <c r="DZ9" s="196"/>
      <c r="EA9" s="196"/>
      <c r="EB9" s="196"/>
      <c r="EC9" s="196"/>
      <c r="ED9" s="197"/>
      <c r="EE9" s="197"/>
      <c r="EF9" s="197"/>
      <c r="EG9" s="197"/>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9"/>
      <c r="IO9" s="199"/>
      <c r="IP9" s="199"/>
      <c r="IQ9" s="199"/>
      <c r="IR9" s="199"/>
      <c r="IS9" s="199"/>
      <c r="IT9" s="199"/>
      <c r="IU9" s="199"/>
      <c r="IV9" s="199"/>
    </row>
    <row r="10" spans="1:256" s="200" customFormat="1" ht="12.75" x14ac:dyDescent="0.2">
      <c r="A10" s="191" t="str">
        <f t="shared" si="0"/>
        <v/>
      </c>
      <c r="B10" s="146" t="str">
        <f>Stoff!B8</f>
        <v>Krom (III)</v>
      </c>
      <c r="C10" s="192">
        <f t="shared" si="1"/>
        <v>0</v>
      </c>
      <c r="D10" s="193">
        <f t="shared" si="2"/>
        <v>0</v>
      </c>
      <c r="E10" s="193">
        <f t="shared" si="4"/>
        <v>0</v>
      </c>
      <c r="F10" s="194" t="e">
        <f t="shared" si="3"/>
        <v>#NUM!</v>
      </c>
      <c r="G10" s="195"/>
      <c r="H10" s="195"/>
      <c r="I10" s="195"/>
      <c r="J10" s="195"/>
      <c r="K10" s="195"/>
      <c r="L10" s="201"/>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c r="DJ10" s="196"/>
      <c r="DK10" s="196"/>
      <c r="DL10" s="196"/>
      <c r="DM10" s="196"/>
      <c r="DN10" s="196"/>
      <c r="DO10" s="196"/>
      <c r="DP10" s="196"/>
      <c r="DQ10" s="196"/>
      <c r="DR10" s="196"/>
      <c r="DS10" s="196"/>
      <c r="DT10" s="196"/>
      <c r="DU10" s="196"/>
      <c r="DV10" s="196"/>
      <c r="DW10" s="196"/>
      <c r="DX10" s="196"/>
      <c r="DY10" s="196"/>
      <c r="DZ10" s="196"/>
      <c r="EA10" s="196"/>
      <c r="EB10" s="196"/>
      <c r="EC10" s="196"/>
      <c r="ED10" s="197"/>
      <c r="EE10" s="197"/>
      <c r="EF10" s="197"/>
      <c r="EG10" s="197"/>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9"/>
      <c r="IO10" s="199"/>
      <c r="IP10" s="199"/>
      <c r="IQ10" s="199"/>
      <c r="IR10" s="199"/>
      <c r="IS10" s="199"/>
      <c r="IT10" s="199"/>
      <c r="IU10" s="199"/>
      <c r="IV10" s="199"/>
    </row>
    <row r="11" spans="1:256" s="200" customFormat="1" ht="12.75" x14ac:dyDescent="0.2">
      <c r="A11" s="191" t="str">
        <f t="shared" si="0"/>
        <v/>
      </c>
      <c r="B11" s="146" t="str">
        <f>Stoff!B9</f>
        <v>Krom (VI)</v>
      </c>
      <c r="C11" s="192">
        <f t="shared" si="1"/>
        <v>0</v>
      </c>
      <c r="D11" s="193">
        <f t="shared" si="2"/>
        <v>0</v>
      </c>
      <c r="E11" s="193">
        <f t="shared" si="4"/>
        <v>0</v>
      </c>
      <c r="F11" s="194" t="e">
        <f t="shared" si="3"/>
        <v>#NUM!</v>
      </c>
      <c r="G11" s="195"/>
      <c r="H11" s="195"/>
      <c r="I11" s="195"/>
      <c r="J11" s="195"/>
      <c r="K11" s="195"/>
      <c r="L11" s="201"/>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c r="DY11" s="196"/>
      <c r="DZ11" s="196"/>
      <c r="EA11" s="196"/>
      <c r="EB11" s="196"/>
      <c r="EC11" s="196"/>
      <c r="ED11" s="197"/>
      <c r="EE11" s="197"/>
      <c r="EF11" s="197"/>
      <c r="EG11" s="197"/>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9"/>
      <c r="IO11" s="199"/>
      <c r="IP11" s="199"/>
      <c r="IQ11" s="199"/>
      <c r="IR11" s="199"/>
      <c r="IS11" s="199"/>
      <c r="IT11" s="199"/>
      <c r="IU11" s="199"/>
      <c r="IV11" s="199"/>
    </row>
    <row r="12" spans="1:256" s="200" customFormat="1" ht="12.75" x14ac:dyDescent="0.2">
      <c r="A12" s="191" t="str">
        <f t="shared" si="0"/>
        <v/>
      </c>
      <c r="B12" s="146" t="str">
        <f>Stoff!B10</f>
        <v>Krom totalt (III + VI)</v>
      </c>
      <c r="C12" s="192">
        <f t="shared" si="1"/>
        <v>0</v>
      </c>
      <c r="D12" s="193">
        <f t="shared" si="2"/>
        <v>0</v>
      </c>
      <c r="E12" s="193">
        <f t="shared" si="4"/>
        <v>0</v>
      </c>
      <c r="F12" s="194" t="e">
        <f t="shared" si="3"/>
        <v>#NUM!</v>
      </c>
      <c r="G12" s="195"/>
      <c r="H12" s="195"/>
      <c r="I12" s="195"/>
      <c r="J12" s="195"/>
      <c r="K12" s="195"/>
      <c r="L12" s="195"/>
      <c r="M12" s="195"/>
      <c r="N12" s="195"/>
      <c r="O12" s="195"/>
      <c r="P12" s="195"/>
      <c r="Q12" s="195"/>
      <c r="R12" s="195"/>
      <c r="S12" s="195"/>
      <c r="T12" s="195"/>
      <c r="U12" s="195"/>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7"/>
      <c r="EE12" s="197"/>
      <c r="EF12" s="197"/>
      <c r="EG12" s="197"/>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9"/>
      <c r="IO12" s="199"/>
      <c r="IP12" s="199"/>
      <c r="IQ12" s="199"/>
      <c r="IR12" s="199"/>
      <c r="IS12" s="199"/>
      <c r="IT12" s="199"/>
      <c r="IU12" s="199"/>
      <c r="IV12" s="199"/>
    </row>
    <row r="13" spans="1:256" s="200" customFormat="1" ht="12.75" x14ac:dyDescent="0.2">
      <c r="A13" s="191" t="str">
        <f t="shared" si="0"/>
        <v/>
      </c>
      <c r="B13" s="146" t="str">
        <f>Stoff!B11</f>
        <v>Nikkel</v>
      </c>
      <c r="C13" s="192">
        <f t="shared" si="1"/>
        <v>0</v>
      </c>
      <c r="D13" s="193">
        <f t="shared" si="2"/>
        <v>0</v>
      </c>
      <c r="E13" s="193">
        <f t="shared" si="4"/>
        <v>0</v>
      </c>
      <c r="F13" s="194" t="e">
        <f t="shared" si="3"/>
        <v>#NUM!</v>
      </c>
      <c r="G13" s="195"/>
      <c r="H13" s="195"/>
      <c r="I13" s="195"/>
      <c r="J13" s="195"/>
      <c r="K13" s="195"/>
      <c r="L13" s="195"/>
      <c r="M13" s="195"/>
      <c r="N13" s="195"/>
      <c r="O13" s="195"/>
      <c r="P13" s="195"/>
      <c r="Q13" s="195"/>
      <c r="R13" s="195"/>
      <c r="S13" s="195"/>
      <c r="T13" s="195"/>
      <c r="U13" s="195"/>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6"/>
      <c r="DW13" s="196"/>
      <c r="DX13" s="196"/>
      <c r="DY13" s="196"/>
      <c r="DZ13" s="196"/>
      <c r="EA13" s="196"/>
      <c r="EB13" s="196"/>
      <c r="EC13" s="196"/>
      <c r="ED13" s="197"/>
      <c r="EE13" s="197"/>
      <c r="EF13" s="197"/>
      <c r="EG13" s="197"/>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9"/>
      <c r="IO13" s="199"/>
      <c r="IP13" s="199"/>
      <c r="IQ13" s="199"/>
      <c r="IR13" s="199"/>
      <c r="IS13" s="199"/>
      <c r="IT13" s="199"/>
      <c r="IU13" s="199"/>
      <c r="IV13" s="199"/>
    </row>
    <row r="14" spans="1:256" s="200" customFormat="1" ht="12.75" x14ac:dyDescent="0.2">
      <c r="A14" s="191" t="str">
        <f t="shared" si="0"/>
        <v/>
      </c>
      <c r="B14" s="146" t="str">
        <f>Stoff!B12</f>
        <v>Cyanid fri</v>
      </c>
      <c r="C14" s="192">
        <f t="shared" si="1"/>
        <v>0</v>
      </c>
      <c r="D14" s="193">
        <f t="shared" si="2"/>
        <v>0</v>
      </c>
      <c r="E14" s="193">
        <f t="shared" si="4"/>
        <v>0</v>
      </c>
      <c r="F14" s="194" t="e">
        <f t="shared" si="3"/>
        <v>#NUM!</v>
      </c>
      <c r="G14" s="195"/>
      <c r="H14" s="195"/>
      <c r="I14" s="195"/>
      <c r="J14" s="195"/>
      <c r="K14" s="195"/>
      <c r="L14" s="195"/>
      <c r="M14" s="195"/>
      <c r="N14" s="195"/>
      <c r="O14" s="195"/>
      <c r="P14" s="195"/>
      <c r="Q14" s="195"/>
      <c r="R14" s="195"/>
      <c r="S14" s="195"/>
      <c r="T14" s="195"/>
      <c r="U14" s="195"/>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6"/>
      <c r="CH14" s="196"/>
      <c r="CI14" s="196"/>
      <c r="CJ14" s="196"/>
      <c r="CK14" s="196"/>
      <c r="CL14" s="196"/>
      <c r="CM14" s="196"/>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c r="DR14" s="196"/>
      <c r="DS14" s="196"/>
      <c r="DT14" s="196"/>
      <c r="DU14" s="196"/>
      <c r="DV14" s="196"/>
      <c r="DW14" s="196"/>
      <c r="DX14" s="196"/>
      <c r="DY14" s="196"/>
      <c r="DZ14" s="196"/>
      <c r="EA14" s="196"/>
      <c r="EB14" s="196"/>
      <c r="EC14" s="196"/>
      <c r="ED14" s="197"/>
      <c r="EE14" s="197"/>
      <c r="EF14" s="197"/>
      <c r="EG14" s="197"/>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9"/>
      <c r="IO14" s="199"/>
      <c r="IP14" s="199"/>
      <c r="IQ14" s="199"/>
      <c r="IR14" s="199"/>
      <c r="IS14" s="199"/>
      <c r="IT14" s="199"/>
      <c r="IU14" s="199"/>
      <c r="IV14" s="199"/>
    </row>
    <row r="15" spans="1:256" s="200" customFormat="1" ht="12.75" x14ac:dyDescent="0.2">
      <c r="A15" s="191" t="str">
        <f t="shared" si="0"/>
        <v/>
      </c>
      <c r="B15" s="146" t="str">
        <f>Stoff!B13</f>
        <v>PCB CAS1336-36-3</v>
      </c>
      <c r="C15" s="192">
        <f t="shared" si="1"/>
        <v>0</v>
      </c>
      <c r="D15" s="193">
        <f t="shared" si="2"/>
        <v>0</v>
      </c>
      <c r="E15" s="193">
        <f t="shared" si="4"/>
        <v>0</v>
      </c>
      <c r="F15" s="194" t="e">
        <f t="shared" si="3"/>
        <v>#NUM!</v>
      </c>
      <c r="G15" s="195"/>
      <c r="H15" s="195"/>
      <c r="I15" s="195"/>
      <c r="J15" s="195"/>
      <c r="K15" s="195"/>
      <c r="L15" s="195"/>
      <c r="M15" s="195"/>
      <c r="N15" s="195"/>
      <c r="O15" s="195"/>
      <c r="P15" s="195"/>
      <c r="Q15" s="195"/>
      <c r="R15" s="195"/>
      <c r="S15" s="195"/>
      <c r="T15" s="195"/>
      <c r="U15" s="195"/>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6"/>
      <c r="CH15" s="196"/>
      <c r="CI15" s="196"/>
      <c r="CJ15" s="196"/>
      <c r="CK15" s="196"/>
      <c r="CL15" s="196"/>
      <c r="CM15" s="196"/>
      <c r="CN15" s="196"/>
      <c r="CO15" s="196"/>
      <c r="CP15" s="196"/>
      <c r="CQ15" s="196"/>
      <c r="CR15" s="196"/>
      <c r="CS15" s="196"/>
      <c r="CT15" s="196"/>
      <c r="CU15" s="196"/>
      <c r="CV15" s="196"/>
      <c r="CW15" s="196"/>
      <c r="CX15" s="196"/>
      <c r="CY15" s="196"/>
      <c r="CZ15" s="196"/>
      <c r="DA15" s="196"/>
      <c r="DB15" s="196"/>
      <c r="DC15" s="196"/>
      <c r="DD15" s="196"/>
      <c r="DE15" s="196"/>
      <c r="DF15" s="196"/>
      <c r="DG15" s="196"/>
      <c r="DH15" s="196"/>
      <c r="DI15" s="196"/>
      <c r="DJ15" s="196"/>
      <c r="DK15" s="196"/>
      <c r="DL15" s="196"/>
      <c r="DM15" s="196"/>
      <c r="DN15" s="196"/>
      <c r="DO15" s="196"/>
      <c r="DP15" s="196"/>
      <c r="DQ15" s="196"/>
      <c r="DR15" s="196"/>
      <c r="DS15" s="196"/>
      <c r="DT15" s="196"/>
      <c r="DU15" s="196"/>
      <c r="DV15" s="196"/>
      <c r="DW15" s="196"/>
      <c r="DX15" s="196"/>
      <c r="DY15" s="196"/>
      <c r="DZ15" s="196"/>
      <c r="EA15" s="196"/>
      <c r="EB15" s="196"/>
      <c r="EC15" s="196"/>
      <c r="ED15" s="197"/>
      <c r="EE15" s="197"/>
      <c r="EF15" s="197"/>
      <c r="EG15" s="197"/>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9"/>
      <c r="IO15" s="199"/>
      <c r="IP15" s="199"/>
      <c r="IQ15" s="199"/>
      <c r="IR15" s="199"/>
      <c r="IS15" s="199"/>
      <c r="IT15" s="199"/>
      <c r="IU15" s="199"/>
      <c r="IV15" s="199"/>
    </row>
    <row r="16" spans="1:256" s="200" customFormat="1" ht="12.75" x14ac:dyDescent="0.2">
      <c r="A16" s="191" t="str">
        <f t="shared" si="0"/>
        <v/>
      </c>
      <c r="B16" s="146" t="str">
        <f>Stoff!B14</f>
        <v>Lindan</v>
      </c>
      <c r="C16" s="192">
        <f t="shared" si="1"/>
        <v>0</v>
      </c>
      <c r="D16" s="193">
        <f t="shared" si="2"/>
        <v>0</v>
      </c>
      <c r="E16" s="193">
        <f t="shared" si="4"/>
        <v>0</v>
      </c>
      <c r="F16" s="194" t="e">
        <f t="shared" si="3"/>
        <v>#NUM!</v>
      </c>
      <c r="G16" s="195"/>
      <c r="H16" s="195"/>
      <c r="I16" s="195"/>
      <c r="J16" s="195"/>
      <c r="K16" s="195"/>
      <c r="L16" s="195"/>
      <c r="M16" s="195"/>
      <c r="N16" s="195"/>
      <c r="O16" s="195"/>
      <c r="P16" s="195"/>
      <c r="Q16" s="195"/>
      <c r="R16" s="195"/>
      <c r="S16" s="195"/>
      <c r="T16" s="195"/>
      <c r="U16" s="195"/>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c r="DM16" s="196"/>
      <c r="DN16" s="196"/>
      <c r="DO16" s="196"/>
      <c r="DP16" s="196"/>
      <c r="DQ16" s="196"/>
      <c r="DR16" s="196"/>
      <c r="DS16" s="196"/>
      <c r="DT16" s="196"/>
      <c r="DU16" s="196"/>
      <c r="DV16" s="196"/>
      <c r="DW16" s="196"/>
      <c r="DX16" s="196"/>
      <c r="DY16" s="196"/>
      <c r="DZ16" s="196"/>
      <c r="EA16" s="196"/>
      <c r="EB16" s="196"/>
      <c r="EC16" s="196"/>
      <c r="ED16" s="197"/>
      <c r="EE16" s="197"/>
      <c r="EF16" s="197"/>
      <c r="EG16" s="197"/>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9"/>
      <c r="IO16" s="199"/>
      <c r="IP16" s="199"/>
      <c r="IQ16" s="199"/>
      <c r="IR16" s="199"/>
      <c r="IS16" s="199"/>
      <c r="IT16" s="199"/>
      <c r="IU16" s="199"/>
      <c r="IV16" s="199"/>
    </row>
    <row r="17" spans="1:256" s="200" customFormat="1" ht="12.75" x14ac:dyDescent="0.2">
      <c r="A17" s="191" t="str">
        <f t="shared" si="0"/>
        <v/>
      </c>
      <c r="B17" s="146" t="str">
        <f>Stoff!B15</f>
        <v>DDT</v>
      </c>
      <c r="C17" s="192">
        <f t="shared" si="1"/>
        <v>0</v>
      </c>
      <c r="D17" s="193">
        <f t="shared" si="2"/>
        <v>0</v>
      </c>
      <c r="E17" s="193">
        <f t="shared" si="4"/>
        <v>0</v>
      </c>
      <c r="F17" s="194" t="e">
        <f t="shared" si="3"/>
        <v>#NUM!</v>
      </c>
      <c r="G17" s="195"/>
      <c r="H17" s="195"/>
      <c r="I17" s="195"/>
      <c r="J17" s="195"/>
      <c r="K17" s="195"/>
      <c r="L17" s="195"/>
      <c r="M17" s="195"/>
      <c r="N17" s="195"/>
      <c r="O17" s="195"/>
      <c r="P17" s="195"/>
      <c r="Q17" s="195"/>
      <c r="R17" s="195"/>
      <c r="S17" s="195"/>
      <c r="T17" s="195"/>
      <c r="U17" s="195"/>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7"/>
      <c r="EE17" s="197"/>
      <c r="EF17" s="197"/>
      <c r="EG17" s="197"/>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9"/>
      <c r="IO17" s="199"/>
      <c r="IP17" s="199"/>
      <c r="IQ17" s="199"/>
      <c r="IR17" s="199"/>
      <c r="IS17" s="199"/>
      <c r="IT17" s="199"/>
      <c r="IU17" s="199"/>
      <c r="IV17" s="199"/>
    </row>
    <row r="18" spans="1:256" s="200" customFormat="1" ht="12.75" x14ac:dyDescent="0.2">
      <c r="A18" s="191" t="str">
        <f t="shared" si="0"/>
        <v/>
      </c>
      <c r="B18" s="146" t="str">
        <f>Stoff!B16</f>
        <v>Monoklorbensen</v>
      </c>
      <c r="C18" s="192">
        <f t="shared" si="1"/>
        <v>0</v>
      </c>
      <c r="D18" s="193">
        <f t="shared" si="2"/>
        <v>0</v>
      </c>
      <c r="E18" s="193">
        <f t="shared" si="4"/>
        <v>0</v>
      </c>
      <c r="F18" s="194" t="e">
        <f t="shared" si="3"/>
        <v>#NUM!</v>
      </c>
      <c r="G18" s="195"/>
      <c r="H18" s="195"/>
      <c r="I18" s="195"/>
      <c r="J18" s="195"/>
      <c r="K18" s="195"/>
      <c r="L18" s="195"/>
      <c r="M18" s="195"/>
      <c r="N18" s="195"/>
      <c r="O18" s="195"/>
      <c r="P18" s="195"/>
      <c r="Q18" s="195"/>
      <c r="R18" s="195"/>
      <c r="S18" s="195"/>
      <c r="T18" s="195"/>
      <c r="U18" s="195"/>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7"/>
      <c r="EE18" s="197"/>
      <c r="EF18" s="197"/>
      <c r="EG18" s="197"/>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9"/>
      <c r="IO18" s="199"/>
      <c r="IP18" s="199"/>
      <c r="IQ18" s="199"/>
      <c r="IR18" s="199"/>
      <c r="IS18" s="199"/>
      <c r="IT18" s="199"/>
      <c r="IU18" s="199"/>
      <c r="IV18" s="199"/>
    </row>
    <row r="19" spans="1:256" s="200" customFormat="1" ht="12.75" x14ac:dyDescent="0.2">
      <c r="A19" s="191" t="str">
        <f t="shared" si="0"/>
        <v/>
      </c>
      <c r="B19" s="146" t="str">
        <f>Stoff!B17</f>
        <v>1,2-diklorbensen</v>
      </c>
      <c r="C19" s="192">
        <f t="shared" si="1"/>
        <v>0</v>
      </c>
      <c r="D19" s="193">
        <f t="shared" si="2"/>
        <v>0</v>
      </c>
      <c r="E19" s="193">
        <f t="shared" si="4"/>
        <v>0</v>
      </c>
      <c r="F19" s="194" t="e">
        <f t="shared" si="3"/>
        <v>#NUM!</v>
      </c>
      <c r="G19" s="195"/>
      <c r="H19" s="195"/>
      <c r="I19" s="195"/>
      <c r="J19" s="195"/>
      <c r="K19" s="195"/>
      <c r="L19" s="195"/>
      <c r="M19" s="195"/>
      <c r="N19" s="195"/>
      <c r="O19" s="195"/>
      <c r="P19" s="195"/>
      <c r="Q19" s="195"/>
      <c r="R19" s="195"/>
      <c r="S19" s="195"/>
      <c r="T19" s="195"/>
      <c r="U19" s="195"/>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6"/>
      <c r="CH19" s="196"/>
      <c r="CI19" s="196"/>
      <c r="CJ19" s="196"/>
      <c r="CK19" s="196"/>
      <c r="CL19" s="196"/>
      <c r="CM19" s="196"/>
      <c r="CN19" s="196"/>
      <c r="CO19" s="196"/>
      <c r="CP19" s="196"/>
      <c r="CQ19" s="196"/>
      <c r="CR19" s="196"/>
      <c r="CS19" s="196"/>
      <c r="CT19" s="196"/>
      <c r="CU19" s="196"/>
      <c r="CV19" s="196"/>
      <c r="CW19" s="196"/>
      <c r="CX19" s="196"/>
      <c r="CY19" s="196"/>
      <c r="CZ19" s="196"/>
      <c r="DA19" s="196"/>
      <c r="DB19" s="196"/>
      <c r="DC19" s="196"/>
      <c r="DD19" s="196"/>
      <c r="DE19" s="196"/>
      <c r="DF19" s="196"/>
      <c r="DG19" s="196"/>
      <c r="DH19" s="196"/>
      <c r="DI19" s="196"/>
      <c r="DJ19" s="196"/>
      <c r="DK19" s="196"/>
      <c r="DL19" s="196"/>
      <c r="DM19" s="196"/>
      <c r="DN19" s="196"/>
      <c r="DO19" s="196"/>
      <c r="DP19" s="196"/>
      <c r="DQ19" s="196"/>
      <c r="DR19" s="196"/>
      <c r="DS19" s="196"/>
      <c r="DT19" s="196"/>
      <c r="DU19" s="196"/>
      <c r="DV19" s="196"/>
      <c r="DW19" s="196"/>
      <c r="DX19" s="196"/>
      <c r="DY19" s="196"/>
      <c r="DZ19" s="196"/>
      <c r="EA19" s="196"/>
      <c r="EB19" s="196"/>
      <c r="EC19" s="196"/>
      <c r="ED19" s="197"/>
      <c r="EE19" s="197"/>
      <c r="EF19" s="197"/>
      <c r="EG19" s="197"/>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9"/>
      <c r="IO19" s="199"/>
      <c r="IP19" s="199"/>
      <c r="IQ19" s="199"/>
      <c r="IR19" s="199"/>
      <c r="IS19" s="199"/>
      <c r="IT19" s="199"/>
      <c r="IU19" s="199"/>
      <c r="IV19" s="199"/>
    </row>
    <row r="20" spans="1:256" s="200" customFormat="1" ht="12.75" x14ac:dyDescent="0.2">
      <c r="A20" s="191" t="str">
        <f t="shared" si="0"/>
        <v/>
      </c>
      <c r="B20" s="146" t="str">
        <f>Stoff!B18</f>
        <v>1,4-diklorbensen</v>
      </c>
      <c r="C20" s="192">
        <f t="shared" si="1"/>
        <v>0</v>
      </c>
      <c r="D20" s="193">
        <f t="shared" si="2"/>
        <v>0</v>
      </c>
      <c r="E20" s="193">
        <f t="shared" si="4"/>
        <v>0</v>
      </c>
      <c r="F20" s="194" t="e">
        <f t="shared" si="3"/>
        <v>#NUM!</v>
      </c>
      <c r="G20" s="195"/>
      <c r="H20" s="195"/>
      <c r="I20" s="195"/>
      <c r="J20" s="195"/>
      <c r="K20" s="195"/>
      <c r="L20" s="195"/>
      <c r="M20" s="195"/>
      <c r="N20" s="195"/>
      <c r="O20" s="195"/>
      <c r="P20" s="195"/>
      <c r="Q20" s="195"/>
      <c r="R20" s="195"/>
      <c r="S20" s="195"/>
      <c r="T20" s="195"/>
      <c r="U20" s="195"/>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C20" s="196"/>
      <c r="ED20" s="197"/>
      <c r="EE20" s="197"/>
      <c r="EF20" s="197"/>
      <c r="EG20" s="197"/>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9"/>
      <c r="IO20" s="199"/>
      <c r="IP20" s="199"/>
      <c r="IQ20" s="199"/>
      <c r="IR20" s="199"/>
      <c r="IS20" s="199"/>
      <c r="IT20" s="199"/>
      <c r="IU20" s="199"/>
      <c r="IV20" s="199"/>
    </row>
    <row r="21" spans="1:256" s="200" customFormat="1" ht="12.75" x14ac:dyDescent="0.2">
      <c r="A21" s="191" t="str">
        <f t="shared" si="0"/>
        <v/>
      </c>
      <c r="B21" s="146" t="str">
        <f>Stoff!B19</f>
        <v>1,2,4-triklorbensen</v>
      </c>
      <c r="C21" s="192">
        <f t="shared" si="1"/>
        <v>0</v>
      </c>
      <c r="D21" s="193">
        <f t="shared" si="2"/>
        <v>0</v>
      </c>
      <c r="E21" s="193">
        <f t="shared" si="4"/>
        <v>0</v>
      </c>
      <c r="F21" s="194" t="e">
        <f t="shared" si="3"/>
        <v>#NUM!</v>
      </c>
      <c r="G21" s="195"/>
      <c r="H21" s="195"/>
      <c r="I21" s="195"/>
      <c r="J21" s="195"/>
      <c r="K21" s="195"/>
      <c r="L21" s="195"/>
      <c r="M21" s="195"/>
      <c r="N21" s="195"/>
      <c r="O21" s="195"/>
      <c r="P21" s="195"/>
      <c r="Q21" s="195"/>
      <c r="R21" s="195"/>
      <c r="S21" s="195"/>
      <c r="T21" s="195"/>
      <c r="U21" s="195"/>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7"/>
      <c r="EE21" s="197"/>
      <c r="EF21" s="197"/>
      <c r="EG21" s="197"/>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9"/>
      <c r="IO21" s="199"/>
      <c r="IP21" s="199"/>
      <c r="IQ21" s="199"/>
      <c r="IR21" s="199"/>
      <c r="IS21" s="199"/>
      <c r="IT21" s="199"/>
      <c r="IU21" s="199"/>
      <c r="IV21" s="199"/>
    </row>
    <row r="22" spans="1:256" s="200" customFormat="1" ht="12.75" x14ac:dyDescent="0.2">
      <c r="A22" s="191" t="str">
        <f t="shared" si="0"/>
        <v/>
      </c>
      <c r="B22" s="146" t="str">
        <f>Stoff!B20</f>
        <v>1,2,3-triklorbensen</v>
      </c>
      <c r="C22" s="192">
        <f t="shared" si="1"/>
        <v>0</v>
      </c>
      <c r="D22" s="193">
        <f t="shared" si="2"/>
        <v>0</v>
      </c>
      <c r="E22" s="193">
        <f t="shared" si="4"/>
        <v>0</v>
      </c>
      <c r="F22" s="194" t="e">
        <f t="shared" si="3"/>
        <v>#NUM!</v>
      </c>
      <c r="G22" s="195"/>
      <c r="H22" s="195"/>
      <c r="I22" s="195"/>
      <c r="J22" s="195"/>
      <c r="K22" s="195"/>
      <c r="L22" s="201"/>
      <c r="M22" s="195"/>
      <c r="N22" s="195"/>
      <c r="O22" s="195"/>
      <c r="P22" s="195"/>
      <c r="Q22" s="195"/>
      <c r="R22" s="195"/>
      <c r="S22" s="195"/>
      <c r="T22" s="195"/>
      <c r="U22" s="195"/>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196"/>
      <c r="DP22" s="196"/>
      <c r="DQ22" s="196"/>
      <c r="DR22" s="196"/>
      <c r="DS22" s="196"/>
      <c r="DT22" s="196"/>
      <c r="DU22" s="196"/>
      <c r="DV22" s="196"/>
      <c r="DW22" s="196"/>
      <c r="DX22" s="196"/>
      <c r="DY22" s="196"/>
      <c r="DZ22" s="196"/>
      <c r="EA22" s="196"/>
      <c r="EB22" s="196"/>
      <c r="EC22" s="196"/>
      <c r="ED22" s="197"/>
      <c r="EE22" s="197"/>
      <c r="EF22" s="197"/>
      <c r="EG22" s="197"/>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9"/>
      <c r="IO22" s="199"/>
      <c r="IP22" s="199"/>
      <c r="IQ22" s="199"/>
      <c r="IR22" s="199"/>
      <c r="IS22" s="199"/>
      <c r="IT22" s="199"/>
      <c r="IU22" s="199"/>
      <c r="IV22" s="199"/>
    </row>
    <row r="23" spans="1:256" s="200" customFormat="1" ht="12.75" x14ac:dyDescent="0.2">
      <c r="A23" s="191" t="str">
        <f t="shared" si="0"/>
        <v/>
      </c>
      <c r="B23" s="146" t="str">
        <f>Stoff!B21</f>
        <v>1,3,5-triklorbensen</v>
      </c>
      <c r="C23" s="192">
        <f t="shared" si="1"/>
        <v>0</v>
      </c>
      <c r="D23" s="193">
        <f t="shared" si="2"/>
        <v>0</v>
      </c>
      <c r="E23" s="193">
        <f t="shared" si="4"/>
        <v>0</v>
      </c>
      <c r="F23" s="194" t="e">
        <f t="shared" si="3"/>
        <v>#NUM!</v>
      </c>
      <c r="G23" s="195"/>
      <c r="H23" s="195"/>
      <c r="I23" s="195"/>
      <c r="J23" s="195"/>
      <c r="K23" s="195"/>
      <c r="L23" s="201"/>
      <c r="M23" s="195"/>
      <c r="N23" s="195"/>
      <c r="O23" s="195"/>
      <c r="P23" s="195"/>
      <c r="Q23" s="195"/>
      <c r="R23" s="195"/>
      <c r="S23" s="195"/>
      <c r="T23" s="195"/>
      <c r="U23" s="195"/>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7"/>
      <c r="EE23" s="197"/>
      <c r="EF23" s="197"/>
      <c r="EG23" s="197"/>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c r="IN23" s="199"/>
      <c r="IO23" s="199"/>
      <c r="IP23" s="199"/>
      <c r="IQ23" s="199"/>
      <c r="IR23" s="199"/>
      <c r="IS23" s="199"/>
      <c r="IT23" s="199"/>
      <c r="IU23" s="199"/>
      <c r="IV23" s="199"/>
    </row>
    <row r="24" spans="1:256" s="200" customFormat="1" ht="12.75" x14ac:dyDescent="0.2">
      <c r="A24" s="191" t="str">
        <f t="shared" si="0"/>
        <v/>
      </c>
      <c r="B24" s="146" t="str">
        <f>Stoff!B22</f>
        <v>1,2,4,5-tetraklorbensen</v>
      </c>
      <c r="C24" s="192">
        <f t="shared" si="1"/>
        <v>0</v>
      </c>
      <c r="D24" s="193">
        <f t="shared" si="2"/>
        <v>0</v>
      </c>
      <c r="E24" s="193">
        <f t="shared" si="4"/>
        <v>0</v>
      </c>
      <c r="F24" s="194" t="e">
        <f t="shared" si="3"/>
        <v>#NUM!</v>
      </c>
      <c r="G24" s="195"/>
      <c r="H24" s="195"/>
      <c r="I24" s="195"/>
      <c r="J24" s="195"/>
      <c r="K24" s="195"/>
      <c r="L24" s="201"/>
      <c r="M24" s="195"/>
      <c r="N24" s="195"/>
      <c r="O24" s="195"/>
      <c r="P24" s="195"/>
      <c r="Q24" s="195"/>
      <c r="R24" s="195"/>
      <c r="S24" s="195"/>
      <c r="T24" s="195"/>
      <c r="U24" s="195"/>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6"/>
      <c r="CH24" s="196"/>
      <c r="CI24" s="196"/>
      <c r="CJ24" s="196"/>
      <c r="CK24" s="196"/>
      <c r="CL24" s="196"/>
      <c r="CM24" s="196"/>
      <c r="CN24" s="196"/>
      <c r="CO24" s="196"/>
      <c r="CP24" s="196"/>
      <c r="CQ24" s="196"/>
      <c r="CR24" s="196"/>
      <c r="CS24" s="196"/>
      <c r="CT24" s="196"/>
      <c r="CU24" s="196"/>
      <c r="CV24" s="196"/>
      <c r="CW24" s="196"/>
      <c r="CX24" s="196"/>
      <c r="CY24" s="196"/>
      <c r="CZ24" s="196"/>
      <c r="DA24" s="196"/>
      <c r="DB24" s="196"/>
      <c r="DC24" s="196"/>
      <c r="DD24" s="196"/>
      <c r="DE24" s="196"/>
      <c r="DF24" s="196"/>
      <c r="DG24" s="196"/>
      <c r="DH24" s="196"/>
      <c r="DI24" s="196"/>
      <c r="DJ24" s="196"/>
      <c r="DK24" s="196"/>
      <c r="DL24" s="196"/>
      <c r="DM24" s="196"/>
      <c r="DN24" s="196"/>
      <c r="DO24" s="196"/>
      <c r="DP24" s="196"/>
      <c r="DQ24" s="196"/>
      <c r="DR24" s="196"/>
      <c r="DS24" s="196"/>
      <c r="DT24" s="196"/>
      <c r="DU24" s="196"/>
      <c r="DV24" s="196"/>
      <c r="DW24" s="196"/>
      <c r="DX24" s="196"/>
      <c r="DY24" s="196"/>
      <c r="DZ24" s="196"/>
      <c r="EA24" s="196"/>
      <c r="EB24" s="196"/>
      <c r="EC24" s="196"/>
      <c r="ED24" s="197"/>
      <c r="EE24" s="197"/>
      <c r="EF24" s="197"/>
      <c r="EG24" s="197"/>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9"/>
      <c r="IO24" s="199"/>
      <c r="IP24" s="199"/>
      <c r="IQ24" s="199"/>
      <c r="IR24" s="199"/>
      <c r="IS24" s="199"/>
      <c r="IT24" s="199"/>
      <c r="IU24" s="199"/>
      <c r="IV24" s="199"/>
    </row>
    <row r="25" spans="1:256" s="200" customFormat="1" ht="12.75" x14ac:dyDescent="0.2">
      <c r="A25" s="191" t="str">
        <f t="shared" si="0"/>
        <v/>
      </c>
      <c r="B25" s="146" t="str">
        <f>Stoff!B23</f>
        <v>Pentaklorbensen</v>
      </c>
      <c r="C25" s="192">
        <f t="shared" si="1"/>
        <v>0</v>
      </c>
      <c r="D25" s="193">
        <f t="shared" si="2"/>
        <v>0</v>
      </c>
      <c r="E25" s="193">
        <f t="shared" si="4"/>
        <v>0</v>
      </c>
      <c r="F25" s="194" t="e">
        <f t="shared" si="3"/>
        <v>#NUM!</v>
      </c>
      <c r="G25" s="195"/>
      <c r="H25" s="195"/>
      <c r="I25" s="195"/>
      <c r="J25" s="195"/>
      <c r="K25" s="195"/>
      <c r="L25" s="201"/>
      <c r="M25" s="195"/>
      <c r="N25" s="195"/>
      <c r="O25" s="195"/>
      <c r="P25" s="195"/>
      <c r="Q25" s="195"/>
      <c r="R25" s="195"/>
      <c r="S25" s="195"/>
      <c r="T25" s="195"/>
      <c r="U25" s="195"/>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c r="DS25" s="196"/>
      <c r="DT25" s="196"/>
      <c r="DU25" s="196"/>
      <c r="DV25" s="196"/>
      <c r="DW25" s="196"/>
      <c r="DX25" s="196"/>
      <c r="DY25" s="196"/>
      <c r="DZ25" s="196"/>
      <c r="EA25" s="196"/>
      <c r="EB25" s="196"/>
      <c r="EC25" s="196"/>
      <c r="ED25" s="197"/>
      <c r="EE25" s="197"/>
      <c r="EF25" s="197"/>
      <c r="EG25" s="197"/>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9"/>
      <c r="IO25" s="199"/>
      <c r="IP25" s="199"/>
      <c r="IQ25" s="199"/>
      <c r="IR25" s="199"/>
      <c r="IS25" s="199"/>
      <c r="IT25" s="199"/>
      <c r="IU25" s="199"/>
      <c r="IV25" s="199"/>
    </row>
    <row r="26" spans="1:256" s="200" customFormat="1" ht="12.75" x14ac:dyDescent="0.2">
      <c r="A26" s="191" t="str">
        <f t="shared" si="0"/>
        <v/>
      </c>
      <c r="B26" s="146" t="str">
        <f>Stoff!B24</f>
        <v>Heksaklorbensen</v>
      </c>
      <c r="C26" s="192">
        <f t="shared" si="1"/>
        <v>0</v>
      </c>
      <c r="D26" s="193">
        <f t="shared" si="2"/>
        <v>0</v>
      </c>
      <c r="E26" s="193">
        <f t="shared" si="4"/>
        <v>0</v>
      </c>
      <c r="F26" s="194" t="e">
        <f t="shared" si="3"/>
        <v>#NUM!</v>
      </c>
      <c r="G26" s="195"/>
      <c r="H26" s="195"/>
      <c r="I26" s="195"/>
      <c r="J26" s="195"/>
      <c r="K26" s="195"/>
      <c r="L26" s="201"/>
      <c r="M26" s="195"/>
      <c r="N26" s="195"/>
      <c r="O26" s="195"/>
      <c r="P26" s="195"/>
      <c r="Q26" s="195"/>
      <c r="R26" s="195"/>
      <c r="S26" s="195"/>
      <c r="T26" s="195"/>
      <c r="U26" s="195"/>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6"/>
      <c r="CH26" s="196"/>
      <c r="CI26" s="196"/>
      <c r="CJ26" s="196"/>
      <c r="CK26" s="196"/>
      <c r="CL26" s="196"/>
      <c r="CM26" s="196"/>
      <c r="CN26" s="196"/>
      <c r="CO26" s="196"/>
      <c r="CP26" s="196"/>
      <c r="CQ26" s="196"/>
      <c r="CR26" s="196"/>
      <c r="CS26" s="196"/>
      <c r="CT26" s="196"/>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7"/>
      <c r="EE26" s="197"/>
      <c r="EF26" s="197"/>
      <c r="EG26" s="197"/>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9"/>
      <c r="IO26" s="199"/>
      <c r="IP26" s="199"/>
      <c r="IQ26" s="199"/>
      <c r="IR26" s="199"/>
      <c r="IS26" s="199"/>
      <c r="IT26" s="199"/>
      <c r="IU26" s="199"/>
      <c r="IV26" s="199"/>
    </row>
    <row r="27" spans="1:256" s="200" customFormat="1" ht="12.75" x14ac:dyDescent="0.2">
      <c r="A27" s="191" t="str">
        <f t="shared" si="0"/>
        <v/>
      </c>
      <c r="B27" s="146" t="str">
        <f>Stoff!B25</f>
        <v>Diklormetan</v>
      </c>
      <c r="C27" s="192">
        <f t="shared" si="1"/>
        <v>0</v>
      </c>
      <c r="D27" s="193">
        <f t="shared" si="2"/>
        <v>0</v>
      </c>
      <c r="E27" s="193">
        <f t="shared" si="4"/>
        <v>0</v>
      </c>
      <c r="F27" s="194" t="e">
        <f t="shared" si="3"/>
        <v>#NUM!</v>
      </c>
      <c r="G27" s="195"/>
      <c r="H27" s="195"/>
      <c r="I27" s="195"/>
      <c r="J27" s="195"/>
      <c r="K27" s="195"/>
      <c r="L27" s="201"/>
      <c r="M27" s="195"/>
      <c r="N27" s="195"/>
      <c r="O27" s="195"/>
      <c r="P27" s="195"/>
      <c r="Q27" s="195"/>
      <c r="R27" s="195"/>
      <c r="S27" s="195"/>
      <c r="T27" s="195"/>
      <c r="U27" s="195"/>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6"/>
      <c r="CH27" s="196"/>
      <c r="CI27" s="196"/>
      <c r="CJ27" s="196"/>
      <c r="CK27" s="196"/>
      <c r="CL27" s="196"/>
      <c r="CM27" s="196"/>
      <c r="CN27" s="196"/>
      <c r="CO27" s="196"/>
      <c r="CP27" s="196"/>
      <c r="CQ27" s="196"/>
      <c r="CR27" s="196"/>
      <c r="CS27" s="196"/>
      <c r="CT27" s="196"/>
      <c r="CU27" s="196"/>
      <c r="CV27" s="196"/>
      <c r="CW27" s="196"/>
      <c r="CX27" s="196"/>
      <c r="CY27" s="196"/>
      <c r="CZ27" s="196"/>
      <c r="DA27" s="196"/>
      <c r="DB27" s="196"/>
      <c r="DC27" s="196"/>
      <c r="DD27" s="196"/>
      <c r="DE27" s="196"/>
      <c r="DF27" s="196"/>
      <c r="DG27" s="196"/>
      <c r="DH27" s="196"/>
      <c r="DI27" s="196"/>
      <c r="DJ27" s="196"/>
      <c r="DK27" s="196"/>
      <c r="DL27" s="196"/>
      <c r="DM27" s="196"/>
      <c r="DN27" s="196"/>
      <c r="DO27" s="196"/>
      <c r="DP27" s="196"/>
      <c r="DQ27" s="196"/>
      <c r="DR27" s="196"/>
      <c r="DS27" s="196"/>
      <c r="DT27" s="196"/>
      <c r="DU27" s="196"/>
      <c r="DV27" s="196"/>
      <c r="DW27" s="196"/>
      <c r="DX27" s="196"/>
      <c r="DY27" s="196"/>
      <c r="DZ27" s="196"/>
      <c r="EA27" s="196"/>
      <c r="EB27" s="196"/>
      <c r="EC27" s="196"/>
      <c r="ED27" s="197"/>
      <c r="EE27" s="197"/>
      <c r="EF27" s="197"/>
      <c r="EG27" s="197"/>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9"/>
      <c r="IO27" s="199"/>
      <c r="IP27" s="199"/>
      <c r="IQ27" s="199"/>
      <c r="IR27" s="199"/>
      <c r="IS27" s="199"/>
      <c r="IT27" s="199"/>
      <c r="IU27" s="199"/>
      <c r="IV27" s="199"/>
    </row>
    <row r="28" spans="1:256" s="200" customFormat="1" ht="12.75" x14ac:dyDescent="0.2">
      <c r="A28" s="191" t="str">
        <f t="shared" si="0"/>
        <v/>
      </c>
      <c r="B28" s="146" t="str">
        <f>Stoff!B26</f>
        <v>Triklormetan</v>
      </c>
      <c r="C28" s="192">
        <f t="shared" si="1"/>
        <v>0</v>
      </c>
      <c r="D28" s="193">
        <f t="shared" si="2"/>
        <v>0</v>
      </c>
      <c r="E28" s="193">
        <f t="shared" si="4"/>
        <v>0</v>
      </c>
      <c r="F28" s="194" t="e">
        <f t="shared" si="3"/>
        <v>#NUM!</v>
      </c>
      <c r="G28" s="195"/>
      <c r="H28" s="195"/>
      <c r="I28" s="195"/>
      <c r="J28" s="195"/>
      <c r="K28" s="195"/>
      <c r="L28" s="201"/>
      <c r="M28" s="195"/>
      <c r="N28" s="195"/>
      <c r="O28" s="195"/>
      <c r="P28" s="195"/>
      <c r="Q28" s="195"/>
      <c r="R28" s="195"/>
      <c r="S28" s="195"/>
      <c r="T28" s="195"/>
      <c r="U28" s="195"/>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7"/>
      <c r="EE28" s="197"/>
      <c r="EF28" s="197"/>
      <c r="EG28" s="197"/>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9"/>
      <c r="IO28" s="199"/>
      <c r="IP28" s="199"/>
      <c r="IQ28" s="199"/>
      <c r="IR28" s="199"/>
      <c r="IS28" s="199"/>
      <c r="IT28" s="199"/>
      <c r="IU28" s="199"/>
      <c r="IV28" s="199"/>
    </row>
    <row r="29" spans="1:256" s="200" customFormat="1" ht="12.75" x14ac:dyDescent="0.2">
      <c r="A29" s="191" t="str">
        <f t="shared" si="0"/>
        <v/>
      </c>
      <c r="B29" s="146" t="str">
        <f>Stoff!B27</f>
        <v>Trikloreten</v>
      </c>
      <c r="C29" s="192">
        <f t="shared" si="1"/>
        <v>0</v>
      </c>
      <c r="D29" s="193">
        <f t="shared" si="2"/>
        <v>0</v>
      </c>
      <c r="E29" s="193">
        <f t="shared" si="4"/>
        <v>0</v>
      </c>
      <c r="F29" s="194" t="e">
        <f t="shared" si="3"/>
        <v>#NUM!</v>
      </c>
      <c r="G29" s="195"/>
      <c r="H29" s="195"/>
      <c r="I29" s="195"/>
      <c r="J29" s="195"/>
      <c r="K29" s="195"/>
      <c r="L29" s="195"/>
      <c r="M29" s="195"/>
      <c r="N29" s="195"/>
      <c r="O29" s="195"/>
      <c r="P29" s="195"/>
      <c r="Q29" s="195"/>
      <c r="R29" s="195"/>
      <c r="S29" s="195"/>
      <c r="T29" s="195"/>
      <c r="U29" s="195"/>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7"/>
      <c r="EE29" s="197"/>
      <c r="EF29" s="197"/>
      <c r="EG29" s="197"/>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9"/>
      <c r="IO29" s="199"/>
      <c r="IP29" s="199"/>
      <c r="IQ29" s="199"/>
      <c r="IR29" s="199"/>
      <c r="IS29" s="199"/>
      <c r="IT29" s="199"/>
      <c r="IU29" s="199"/>
      <c r="IV29" s="199"/>
    </row>
    <row r="30" spans="1:256" s="200" customFormat="1" ht="12.75" x14ac:dyDescent="0.2">
      <c r="A30" s="191" t="str">
        <f t="shared" si="0"/>
        <v/>
      </c>
      <c r="B30" s="146" t="str">
        <f>Stoff!B28</f>
        <v>Tetraklormetan</v>
      </c>
      <c r="C30" s="192">
        <f t="shared" si="1"/>
        <v>0</v>
      </c>
      <c r="D30" s="193">
        <f t="shared" si="2"/>
        <v>0</v>
      </c>
      <c r="E30" s="193">
        <f t="shared" si="4"/>
        <v>0</v>
      </c>
      <c r="F30" s="194" t="e">
        <f t="shared" si="3"/>
        <v>#NUM!</v>
      </c>
      <c r="G30" s="195"/>
      <c r="H30" s="195"/>
      <c r="I30" s="195"/>
      <c r="J30" s="195"/>
      <c r="K30" s="195"/>
      <c r="L30" s="202"/>
      <c r="M30" s="202"/>
      <c r="N30" s="202"/>
      <c r="O30" s="202"/>
      <c r="P30" s="195"/>
      <c r="Q30" s="195"/>
      <c r="R30" s="195"/>
      <c r="S30" s="195"/>
      <c r="T30" s="195"/>
      <c r="U30" s="195"/>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7"/>
      <c r="EE30" s="197"/>
      <c r="EF30" s="197"/>
      <c r="EG30" s="197"/>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9"/>
      <c r="IO30" s="199"/>
      <c r="IP30" s="199"/>
      <c r="IQ30" s="199"/>
      <c r="IR30" s="199"/>
      <c r="IS30" s="199"/>
      <c r="IT30" s="199"/>
      <c r="IU30" s="199"/>
      <c r="IV30" s="199"/>
    </row>
    <row r="31" spans="1:256" s="200" customFormat="1" ht="12.75" x14ac:dyDescent="0.2">
      <c r="A31" s="191" t="str">
        <f t="shared" si="0"/>
        <v/>
      </c>
      <c r="B31" s="146" t="str">
        <f>Stoff!B29</f>
        <v>Tetrakloreten</v>
      </c>
      <c r="C31" s="192">
        <f t="shared" si="1"/>
        <v>0</v>
      </c>
      <c r="D31" s="193">
        <f t="shared" si="2"/>
        <v>0</v>
      </c>
      <c r="E31" s="193">
        <f t="shared" si="4"/>
        <v>0</v>
      </c>
      <c r="F31" s="194" t="e">
        <f t="shared" si="3"/>
        <v>#NUM!</v>
      </c>
      <c r="G31" s="195"/>
      <c r="H31" s="195"/>
      <c r="I31" s="195"/>
      <c r="J31" s="195"/>
      <c r="K31" s="195"/>
      <c r="L31" s="195"/>
      <c r="M31" s="195"/>
      <c r="N31" s="195"/>
      <c r="O31" s="195"/>
      <c r="P31" s="195"/>
      <c r="Q31" s="195"/>
      <c r="R31" s="195"/>
      <c r="S31" s="195"/>
      <c r="T31" s="195"/>
      <c r="U31" s="195"/>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7"/>
      <c r="EE31" s="197"/>
      <c r="EF31" s="197"/>
      <c r="EG31" s="197"/>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9"/>
      <c r="IO31" s="199"/>
      <c r="IP31" s="199"/>
      <c r="IQ31" s="199"/>
      <c r="IR31" s="199"/>
      <c r="IS31" s="199"/>
      <c r="IT31" s="199"/>
      <c r="IU31" s="199"/>
      <c r="IV31" s="199"/>
    </row>
    <row r="32" spans="1:256" s="200" customFormat="1" ht="12.75" x14ac:dyDescent="0.2">
      <c r="A32" s="191" t="str">
        <f t="shared" si="0"/>
        <v/>
      </c>
      <c r="B32" s="146" t="str">
        <f>Stoff!B30</f>
        <v>1,2-dikloretan</v>
      </c>
      <c r="C32" s="192">
        <f t="shared" si="1"/>
        <v>0</v>
      </c>
      <c r="D32" s="193">
        <f t="shared" si="2"/>
        <v>0</v>
      </c>
      <c r="E32" s="193">
        <f t="shared" si="4"/>
        <v>0</v>
      </c>
      <c r="F32" s="194" t="e">
        <f t="shared" si="3"/>
        <v>#NUM!</v>
      </c>
      <c r="G32" s="195"/>
      <c r="H32" s="195"/>
      <c r="I32" s="195"/>
      <c r="J32" s="195"/>
      <c r="K32" s="195"/>
      <c r="L32" s="195"/>
      <c r="M32" s="195"/>
      <c r="N32" s="195"/>
      <c r="O32" s="195"/>
      <c r="P32" s="195"/>
      <c r="Q32" s="195"/>
      <c r="R32" s="195"/>
      <c r="S32" s="195"/>
      <c r="T32" s="195"/>
      <c r="U32" s="195"/>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7"/>
      <c r="EE32" s="197"/>
      <c r="EF32" s="197"/>
      <c r="EG32" s="197"/>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9"/>
      <c r="IO32" s="199"/>
      <c r="IP32" s="199"/>
      <c r="IQ32" s="199"/>
      <c r="IR32" s="199"/>
      <c r="IS32" s="199"/>
      <c r="IT32" s="199"/>
      <c r="IU32" s="199"/>
      <c r="IV32" s="199"/>
    </row>
    <row r="33" spans="1:256" s="200" customFormat="1" ht="12.75" x14ac:dyDescent="0.2">
      <c r="A33" s="191" t="str">
        <f t="shared" si="0"/>
        <v/>
      </c>
      <c r="B33" s="146" t="str">
        <f>Stoff!B31</f>
        <v>1,2-dibrometan</v>
      </c>
      <c r="C33" s="192">
        <f t="shared" si="1"/>
        <v>0</v>
      </c>
      <c r="D33" s="193">
        <f t="shared" si="2"/>
        <v>0</v>
      </c>
      <c r="E33" s="193">
        <f t="shared" si="4"/>
        <v>0</v>
      </c>
      <c r="F33" s="194" t="e">
        <f t="shared" si="3"/>
        <v>#NUM!</v>
      </c>
      <c r="G33" s="195"/>
      <c r="H33" s="195"/>
      <c r="I33" s="195"/>
      <c r="J33" s="195"/>
      <c r="K33" s="195"/>
      <c r="L33" s="195"/>
      <c r="M33" s="195"/>
      <c r="N33" s="195"/>
      <c r="O33" s="195"/>
      <c r="P33" s="195"/>
      <c r="Q33" s="195"/>
      <c r="R33" s="195"/>
      <c r="S33" s="195"/>
      <c r="T33" s="195"/>
      <c r="U33" s="195"/>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7"/>
      <c r="EE33" s="197"/>
      <c r="EF33" s="197"/>
      <c r="EG33" s="197"/>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9"/>
      <c r="IO33" s="199"/>
      <c r="IP33" s="199"/>
      <c r="IQ33" s="199"/>
      <c r="IR33" s="199"/>
      <c r="IS33" s="199"/>
      <c r="IT33" s="199"/>
      <c r="IU33" s="199"/>
      <c r="IV33" s="199"/>
    </row>
    <row r="34" spans="1:256" s="200" customFormat="1" ht="12.75" x14ac:dyDescent="0.2">
      <c r="A34" s="191" t="str">
        <f t="shared" si="0"/>
        <v/>
      </c>
      <c r="B34" s="146" t="str">
        <f>Stoff!B32</f>
        <v>1,1,1-trikloretan</v>
      </c>
      <c r="C34" s="192">
        <f t="shared" si="1"/>
        <v>0</v>
      </c>
      <c r="D34" s="193">
        <f t="shared" si="2"/>
        <v>0</v>
      </c>
      <c r="E34" s="193">
        <f t="shared" si="4"/>
        <v>0</v>
      </c>
      <c r="F34" s="194" t="e">
        <f t="shared" si="3"/>
        <v>#NUM!</v>
      </c>
      <c r="G34" s="195"/>
      <c r="H34" s="195"/>
      <c r="I34" s="195"/>
      <c r="J34" s="195"/>
      <c r="K34" s="195"/>
      <c r="L34" s="195"/>
      <c r="M34" s="195"/>
      <c r="N34" s="195"/>
      <c r="O34" s="195"/>
      <c r="P34" s="195"/>
      <c r="Q34" s="195"/>
      <c r="R34" s="195"/>
      <c r="S34" s="195"/>
      <c r="T34" s="195"/>
      <c r="U34" s="195"/>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7"/>
      <c r="EE34" s="197"/>
      <c r="EF34" s="197"/>
      <c r="EG34" s="197"/>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9"/>
      <c r="IO34" s="199"/>
      <c r="IP34" s="199"/>
      <c r="IQ34" s="199"/>
      <c r="IR34" s="199"/>
      <c r="IS34" s="199"/>
      <c r="IT34" s="199"/>
      <c r="IU34" s="199"/>
      <c r="IV34" s="199"/>
    </row>
    <row r="35" spans="1:256" s="200" customFormat="1" ht="12.75" x14ac:dyDescent="0.2">
      <c r="A35" s="191" t="str">
        <f t="shared" si="0"/>
        <v/>
      </c>
      <c r="B35" s="146" t="str">
        <f>Stoff!B33</f>
        <v>1,1,2-trikloretan</v>
      </c>
      <c r="C35" s="192">
        <f t="shared" si="1"/>
        <v>0</v>
      </c>
      <c r="D35" s="193">
        <f t="shared" si="2"/>
        <v>0</v>
      </c>
      <c r="E35" s="193">
        <f t="shared" si="4"/>
        <v>0</v>
      </c>
      <c r="F35" s="194" t="e">
        <f t="shared" si="3"/>
        <v>#NUM!</v>
      </c>
      <c r="G35" s="195"/>
      <c r="H35" s="195"/>
      <c r="I35" s="195"/>
      <c r="J35" s="195"/>
      <c r="K35" s="195"/>
      <c r="L35" s="195"/>
      <c r="M35" s="195"/>
      <c r="N35" s="195"/>
      <c r="O35" s="195"/>
      <c r="P35" s="195"/>
      <c r="Q35" s="195"/>
      <c r="R35" s="195"/>
      <c r="S35" s="195"/>
      <c r="T35" s="195"/>
      <c r="U35" s="195"/>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6"/>
      <c r="CH35" s="196"/>
      <c r="CI35" s="196"/>
      <c r="CJ35" s="196"/>
      <c r="CK35" s="196"/>
      <c r="CL35" s="196"/>
      <c r="CM35" s="196"/>
      <c r="CN35" s="196"/>
      <c r="CO35" s="196"/>
      <c r="CP35" s="196"/>
      <c r="CQ35" s="196"/>
      <c r="CR35" s="196"/>
      <c r="CS35" s="196"/>
      <c r="CT35" s="196"/>
      <c r="CU35" s="196"/>
      <c r="CV35" s="196"/>
      <c r="CW35" s="196"/>
      <c r="CX35" s="196"/>
      <c r="CY35" s="196"/>
      <c r="CZ35" s="196"/>
      <c r="DA35" s="196"/>
      <c r="DB35" s="196"/>
      <c r="DC35" s="196"/>
      <c r="DD35" s="196"/>
      <c r="DE35" s="196"/>
      <c r="DF35" s="196"/>
      <c r="DG35" s="196"/>
      <c r="DH35" s="196"/>
      <c r="DI35" s="196"/>
      <c r="DJ35" s="196"/>
      <c r="DK35" s="196"/>
      <c r="DL35" s="196"/>
      <c r="DM35" s="196"/>
      <c r="DN35" s="196"/>
      <c r="DO35" s="196"/>
      <c r="DP35" s="196"/>
      <c r="DQ35" s="196"/>
      <c r="DR35" s="196"/>
      <c r="DS35" s="196"/>
      <c r="DT35" s="196"/>
      <c r="DU35" s="196"/>
      <c r="DV35" s="196"/>
      <c r="DW35" s="196"/>
      <c r="DX35" s="196"/>
      <c r="DY35" s="196"/>
      <c r="DZ35" s="196"/>
      <c r="EA35" s="196"/>
      <c r="EB35" s="196"/>
      <c r="EC35" s="196"/>
      <c r="ED35" s="197"/>
      <c r="EE35" s="197"/>
      <c r="EF35" s="197"/>
      <c r="EG35" s="197"/>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9"/>
      <c r="IO35" s="199"/>
      <c r="IP35" s="199"/>
      <c r="IQ35" s="199"/>
      <c r="IR35" s="199"/>
      <c r="IS35" s="199"/>
      <c r="IT35" s="199"/>
      <c r="IU35" s="199"/>
      <c r="IV35" s="199"/>
    </row>
    <row r="36" spans="1:256" s="200" customFormat="1" ht="12.75" x14ac:dyDescent="0.2">
      <c r="A36" s="191" t="str">
        <f t="shared" si="0"/>
        <v/>
      </c>
      <c r="B36" s="146" t="str">
        <f>Stoff!B34</f>
        <v>Fenol</v>
      </c>
      <c r="C36" s="192">
        <f t="shared" si="1"/>
        <v>0</v>
      </c>
      <c r="D36" s="193">
        <f t="shared" si="2"/>
        <v>0</v>
      </c>
      <c r="E36" s="193">
        <f t="shared" si="4"/>
        <v>0</v>
      </c>
      <c r="F36" s="194" t="e">
        <f t="shared" si="3"/>
        <v>#NUM!</v>
      </c>
      <c r="G36" s="195"/>
      <c r="H36" s="195"/>
      <c r="I36" s="195"/>
      <c r="J36" s="195"/>
      <c r="K36" s="195"/>
      <c r="L36" s="195"/>
      <c r="M36" s="195"/>
      <c r="N36" s="195"/>
      <c r="O36" s="195"/>
      <c r="P36" s="195"/>
      <c r="Q36" s="195"/>
      <c r="R36" s="195"/>
      <c r="S36" s="195"/>
      <c r="T36" s="195"/>
      <c r="U36" s="195"/>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196"/>
      <c r="DQ36" s="196"/>
      <c r="DR36" s="196"/>
      <c r="DS36" s="196"/>
      <c r="DT36" s="196"/>
      <c r="DU36" s="196"/>
      <c r="DV36" s="196"/>
      <c r="DW36" s="196"/>
      <c r="DX36" s="196"/>
      <c r="DY36" s="196"/>
      <c r="DZ36" s="196"/>
      <c r="EA36" s="196"/>
      <c r="EB36" s="196"/>
      <c r="EC36" s="196"/>
      <c r="ED36" s="197"/>
      <c r="EE36" s="197"/>
      <c r="EF36" s="197"/>
      <c r="EG36" s="197"/>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9"/>
      <c r="IO36" s="199"/>
      <c r="IP36" s="199"/>
      <c r="IQ36" s="199"/>
      <c r="IR36" s="199"/>
      <c r="IS36" s="199"/>
      <c r="IT36" s="199"/>
      <c r="IU36" s="199"/>
      <c r="IV36" s="199"/>
    </row>
    <row r="37" spans="1:256" s="200" customFormat="1" ht="12.75" x14ac:dyDescent="0.2">
      <c r="A37" s="191" t="str">
        <f t="shared" si="0"/>
        <v/>
      </c>
      <c r="B37" s="146" t="str">
        <f>Stoff!B35</f>
        <v>Sum mono,di,tri,tetra</v>
      </c>
      <c r="C37" s="192">
        <f t="shared" si="1"/>
        <v>0</v>
      </c>
      <c r="D37" s="193">
        <f t="shared" si="2"/>
        <v>0</v>
      </c>
      <c r="E37" s="193">
        <f t="shared" si="4"/>
        <v>0</v>
      </c>
      <c r="F37" s="194" t="e">
        <f t="shared" si="3"/>
        <v>#NUM!</v>
      </c>
      <c r="G37" s="195"/>
      <c r="H37" s="195"/>
      <c r="I37" s="195"/>
      <c r="J37" s="195"/>
      <c r="K37" s="195"/>
      <c r="L37" s="195"/>
      <c r="M37" s="195"/>
      <c r="N37" s="195"/>
      <c r="O37" s="195"/>
      <c r="P37" s="195"/>
      <c r="Q37" s="195"/>
      <c r="R37" s="195"/>
      <c r="S37" s="195"/>
      <c r="T37" s="195"/>
      <c r="U37" s="195"/>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9"/>
      <c r="IO37" s="199"/>
      <c r="IP37" s="199"/>
      <c r="IQ37" s="199"/>
      <c r="IR37" s="199"/>
      <c r="IS37" s="199"/>
      <c r="IT37" s="199"/>
      <c r="IU37" s="199"/>
      <c r="IV37" s="199"/>
    </row>
    <row r="38" spans="1:256" s="200" customFormat="1" ht="12.75" x14ac:dyDescent="0.2">
      <c r="A38" s="191" t="str">
        <f t="shared" si="0"/>
        <v/>
      </c>
      <c r="B38" s="146" t="str">
        <f>Stoff!B36</f>
        <v>Pentaklorfenol</v>
      </c>
      <c r="C38" s="192">
        <f t="shared" si="1"/>
        <v>0</v>
      </c>
      <c r="D38" s="193">
        <f t="shared" si="2"/>
        <v>0</v>
      </c>
      <c r="E38" s="193">
        <f t="shared" si="4"/>
        <v>0</v>
      </c>
      <c r="F38" s="194" t="e">
        <f t="shared" si="3"/>
        <v>#NUM!</v>
      </c>
      <c r="G38" s="195"/>
      <c r="H38" s="195"/>
      <c r="I38" s="195"/>
      <c r="J38" s="195"/>
      <c r="K38" s="195"/>
      <c r="L38" s="195"/>
      <c r="M38" s="195"/>
      <c r="N38" s="195"/>
      <c r="O38" s="195"/>
      <c r="P38" s="195"/>
      <c r="Q38" s="195"/>
      <c r="R38" s="195"/>
      <c r="S38" s="195"/>
      <c r="T38" s="195"/>
      <c r="U38" s="195"/>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8"/>
      <c r="EI38" s="198"/>
      <c r="EJ38" s="198"/>
      <c r="EK38" s="198"/>
      <c r="EL38" s="198"/>
      <c r="EM38" s="198"/>
      <c r="EN38" s="198"/>
      <c r="EO38" s="198"/>
      <c r="EP38" s="198"/>
      <c r="EQ38" s="198"/>
      <c r="ER38" s="198"/>
      <c r="ES38" s="198"/>
      <c r="ET38" s="198"/>
      <c r="EU38" s="198"/>
      <c r="EV38" s="198"/>
      <c r="EW38" s="198"/>
      <c r="EX38" s="198"/>
      <c r="EY38" s="198"/>
      <c r="EZ38" s="198"/>
      <c r="FA38" s="198"/>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c r="IC38" s="199"/>
      <c r="ID38" s="199"/>
      <c r="IE38" s="199"/>
      <c r="IF38" s="199"/>
      <c r="IG38" s="199"/>
      <c r="IH38" s="199"/>
      <c r="II38" s="199"/>
      <c r="IJ38" s="199"/>
      <c r="IK38" s="199"/>
      <c r="IL38" s="199"/>
      <c r="IM38" s="199"/>
      <c r="IN38" s="199"/>
      <c r="IO38" s="199"/>
      <c r="IP38" s="199"/>
      <c r="IQ38" s="199"/>
      <c r="IR38" s="199"/>
      <c r="IS38" s="199"/>
      <c r="IT38" s="199"/>
      <c r="IU38" s="199"/>
      <c r="IV38" s="199"/>
    </row>
    <row r="39" spans="1:256" s="200" customFormat="1" ht="12.75" x14ac:dyDescent="0.2">
      <c r="A39" s="191" t="str">
        <f t="shared" si="0"/>
        <v/>
      </c>
      <c r="B39" s="146" t="str">
        <f>Stoff!B37</f>
        <v>PAH totalt</v>
      </c>
      <c r="C39" s="192">
        <f t="shared" si="1"/>
        <v>0</v>
      </c>
      <c r="D39" s="193">
        <f t="shared" si="2"/>
        <v>0</v>
      </c>
      <c r="E39" s="193">
        <f t="shared" si="4"/>
        <v>0</v>
      </c>
      <c r="F39" s="194" t="e">
        <f t="shared" si="3"/>
        <v>#NUM!</v>
      </c>
      <c r="G39" s="195"/>
      <c r="H39" s="195"/>
      <c r="I39" s="195"/>
      <c r="J39" s="195"/>
      <c r="K39" s="195"/>
      <c r="L39" s="195"/>
      <c r="M39" s="195"/>
      <c r="N39" s="195"/>
      <c r="O39" s="195"/>
      <c r="P39" s="195"/>
      <c r="Q39" s="195"/>
      <c r="R39" s="195"/>
      <c r="S39" s="195"/>
      <c r="T39" s="195"/>
      <c r="U39" s="195"/>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8"/>
      <c r="EI39" s="198"/>
      <c r="EJ39" s="198"/>
      <c r="EK39" s="198"/>
      <c r="EL39" s="198"/>
      <c r="EM39" s="198"/>
      <c r="EN39" s="198"/>
      <c r="EO39" s="198"/>
      <c r="EP39" s="198"/>
      <c r="EQ39" s="198"/>
      <c r="ER39" s="198"/>
      <c r="ES39" s="198"/>
      <c r="ET39" s="198"/>
      <c r="EU39" s="198"/>
      <c r="EV39" s="198"/>
      <c r="EW39" s="198"/>
      <c r="EX39" s="198"/>
      <c r="EY39" s="198"/>
      <c r="EZ39" s="198"/>
      <c r="FA39" s="198"/>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c r="HU39" s="199"/>
      <c r="HV39" s="199"/>
      <c r="HW39" s="199"/>
      <c r="HX39" s="199"/>
      <c r="HY39" s="199"/>
      <c r="HZ39" s="199"/>
      <c r="IA39" s="199"/>
      <c r="IB39" s="199"/>
      <c r="IC39" s="199"/>
      <c r="ID39" s="199"/>
      <c r="IE39" s="199"/>
      <c r="IF39" s="199"/>
      <c r="IG39" s="199"/>
      <c r="IH39" s="199"/>
      <c r="II39" s="199"/>
      <c r="IJ39" s="199"/>
      <c r="IK39" s="199"/>
      <c r="IL39" s="199"/>
      <c r="IM39" s="199"/>
      <c r="IN39" s="199"/>
      <c r="IO39" s="199"/>
      <c r="IP39" s="199"/>
      <c r="IQ39" s="199"/>
      <c r="IR39" s="199"/>
      <c r="IS39" s="199"/>
      <c r="IT39" s="199"/>
      <c r="IU39" s="199"/>
      <c r="IV39" s="199"/>
    </row>
    <row r="40" spans="1:256" s="200" customFormat="1" ht="12.75" x14ac:dyDescent="0.2">
      <c r="A40" s="191" t="str">
        <f t="shared" si="0"/>
        <v/>
      </c>
      <c r="B40" s="146" t="str">
        <f>Stoff!B38</f>
        <v>Naftalen</v>
      </c>
      <c r="C40" s="192">
        <f t="shared" si="1"/>
        <v>0</v>
      </c>
      <c r="D40" s="193">
        <f t="shared" si="2"/>
        <v>0</v>
      </c>
      <c r="E40" s="193">
        <f t="shared" si="4"/>
        <v>0</v>
      </c>
      <c r="F40" s="194" t="e">
        <f t="shared" si="3"/>
        <v>#NUM!</v>
      </c>
      <c r="G40" s="195"/>
      <c r="H40" s="195"/>
      <c r="I40" s="195"/>
      <c r="J40" s="195"/>
      <c r="K40" s="195"/>
      <c r="L40" s="195"/>
      <c r="M40" s="195"/>
      <c r="N40" s="195"/>
      <c r="O40" s="195"/>
      <c r="P40" s="195"/>
      <c r="Q40" s="195"/>
      <c r="R40" s="195"/>
      <c r="S40" s="195"/>
      <c r="T40" s="195"/>
      <c r="U40" s="195"/>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8"/>
      <c r="EI40" s="198"/>
      <c r="EJ40" s="198"/>
      <c r="EK40" s="198"/>
      <c r="EL40" s="198"/>
      <c r="EM40" s="198"/>
      <c r="EN40" s="198"/>
      <c r="EO40" s="198"/>
      <c r="EP40" s="198"/>
      <c r="EQ40" s="198"/>
      <c r="ER40" s="198"/>
      <c r="ES40" s="198"/>
      <c r="ET40" s="198"/>
      <c r="EU40" s="198"/>
      <c r="EV40" s="198"/>
      <c r="EW40" s="198"/>
      <c r="EX40" s="198"/>
      <c r="EY40" s="198"/>
      <c r="EZ40" s="198"/>
      <c r="FA40" s="198"/>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c r="IK40" s="199"/>
      <c r="IL40" s="199"/>
      <c r="IM40" s="199"/>
      <c r="IN40" s="199"/>
      <c r="IO40" s="199"/>
      <c r="IP40" s="199"/>
      <c r="IQ40" s="199"/>
      <c r="IR40" s="199"/>
      <c r="IS40" s="199"/>
      <c r="IT40" s="199"/>
      <c r="IU40" s="199"/>
      <c r="IV40" s="199"/>
    </row>
    <row r="41" spans="1:256" s="200" customFormat="1" ht="12.75" x14ac:dyDescent="0.2">
      <c r="A41" s="191" t="str">
        <f t="shared" si="0"/>
        <v/>
      </c>
      <c r="B41" s="146" t="str">
        <f>Stoff!B39</f>
        <v>Acenaftalen</v>
      </c>
      <c r="C41" s="192">
        <f t="shared" si="1"/>
        <v>0</v>
      </c>
      <c r="D41" s="193">
        <f t="shared" si="2"/>
        <v>0</v>
      </c>
      <c r="E41" s="193">
        <f t="shared" si="4"/>
        <v>0</v>
      </c>
      <c r="F41" s="194" t="e">
        <f t="shared" si="3"/>
        <v>#NUM!</v>
      </c>
      <c r="G41" s="195"/>
      <c r="H41" s="195"/>
      <c r="I41" s="195"/>
      <c r="J41" s="195"/>
      <c r="K41" s="195"/>
      <c r="L41" s="195"/>
      <c r="M41" s="195"/>
      <c r="N41" s="195"/>
      <c r="O41" s="195"/>
      <c r="P41" s="195"/>
      <c r="Q41" s="195"/>
      <c r="R41" s="195"/>
      <c r="S41" s="195"/>
      <c r="T41" s="195"/>
      <c r="U41" s="195"/>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8"/>
      <c r="EI41" s="198"/>
      <c r="EJ41" s="198"/>
      <c r="EK41" s="198"/>
      <c r="EL41" s="198"/>
      <c r="EM41" s="198"/>
      <c r="EN41" s="198"/>
      <c r="EO41" s="198"/>
      <c r="EP41" s="198"/>
      <c r="EQ41" s="198"/>
      <c r="ER41" s="198"/>
      <c r="ES41" s="198"/>
      <c r="ET41" s="198"/>
      <c r="EU41" s="198"/>
      <c r="EV41" s="198"/>
      <c r="EW41" s="198"/>
      <c r="EX41" s="198"/>
      <c r="EY41" s="198"/>
      <c r="EZ41" s="198"/>
      <c r="FA41" s="198"/>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c r="IK41" s="199"/>
      <c r="IL41" s="199"/>
      <c r="IM41" s="199"/>
      <c r="IN41" s="199"/>
      <c r="IO41" s="199"/>
      <c r="IP41" s="199"/>
      <c r="IQ41" s="199"/>
      <c r="IR41" s="199"/>
      <c r="IS41" s="199"/>
      <c r="IT41" s="199"/>
      <c r="IU41" s="199"/>
      <c r="IV41" s="199"/>
    </row>
    <row r="42" spans="1:256" s="200" customFormat="1" ht="12.75" x14ac:dyDescent="0.2">
      <c r="A42" s="191" t="str">
        <f t="shared" si="0"/>
        <v/>
      </c>
      <c r="B42" s="146" t="str">
        <f>Stoff!B40</f>
        <v>Acenaften</v>
      </c>
      <c r="C42" s="192">
        <f t="shared" si="1"/>
        <v>0</v>
      </c>
      <c r="D42" s="193">
        <f t="shared" si="2"/>
        <v>0</v>
      </c>
      <c r="E42" s="193">
        <f t="shared" si="4"/>
        <v>0</v>
      </c>
      <c r="F42" s="194" t="e">
        <f t="shared" si="3"/>
        <v>#NUM!</v>
      </c>
      <c r="G42" s="195"/>
      <c r="H42" s="195"/>
      <c r="I42" s="195"/>
      <c r="J42" s="195"/>
      <c r="K42" s="195"/>
      <c r="L42" s="195"/>
      <c r="M42" s="195"/>
      <c r="N42" s="195"/>
      <c r="O42" s="195"/>
      <c r="P42" s="195"/>
      <c r="Q42" s="195"/>
      <c r="R42" s="195"/>
      <c r="S42" s="195"/>
      <c r="T42" s="195"/>
      <c r="U42" s="195"/>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8"/>
      <c r="EI42" s="198"/>
      <c r="EJ42" s="198"/>
      <c r="EK42" s="198"/>
      <c r="EL42" s="198"/>
      <c r="EM42" s="198"/>
      <c r="EN42" s="198"/>
      <c r="EO42" s="198"/>
      <c r="EP42" s="198"/>
      <c r="EQ42" s="198"/>
      <c r="ER42" s="198"/>
      <c r="ES42" s="198"/>
      <c r="ET42" s="198"/>
      <c r="EU42" s="198"/>
      <c r="EV42" s="198"/>
      <c r="EW42" s="198"/>
      <c r="EX42" s="198"/>
      <c r="EY42" s="198"/>
      <c r="EZ42" s="198"/>
      <c r="FA42" s="198"/>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c r="IS42" s="199"/>
      <c r="IT42" s="199"/>
      <c r="IU42" s="199"/>
      <c r="IV42" s="199"/>
    </row>
    <row r="43" spans="1:256" s="200" customFormat="1" ht="12.75" x14ac:dyDescent="0.2">
      <c r="A43" s="191" t="str">
        <f t="shared" si="0"/>
        <v/>
      </c>
      <c r="B43" s="146" t="str">
        <f>Stoff!B41</f>
        <v>Fenantren</v>
      </c>
      <c r="C43" s="192">
        <f t="shared" si="1"/>
        <v>0</v>
      </c>
      <c r="D43" s="193">
        <f t="shared" si="2"/>
        <v>0</v>
      </c>
      <c r="E43" s="193">
        <f t="shared" si="4"/>
        <v>0</v>
      </c>
      <c r="F43" s="194" t="e">
        <f t="shared" si="3"/>
        <v>#NUM!</v>
      </c>
      <c r="G43" s="195"/>
      <c r="H43" s="195"/>
      <c r="I43" s="195"/>
      <c r="J43" s="195"/>
      <c r="K43" s="195"/>
      <c r="L43" s="195"/>
      <c r="M43" s="195"/>
      <c r="N43" s="195"/>
      <c r="O43" s="195"/>
      <c r="P43" s="195"/>
      <c r="Q43" s="195"/>
      <c r="R43" s="195"/>
      <c r="S43" s="195"/>
      <c r="T43" s="195"/>
      <c r="U43" s="195"/>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8"/>
      <c r="EI43" s="198"/>
      <c r="EJ43" s="198"/>
      <c r="EK43" s="198"/>
      <c r="EL43" s="198"/>
      <c r="EM43" s="198"/>
      <c r="EN43" s="198"/>
      <c r="EO43" s="198"/>
      <c r="EP43" s="198"/>
      <c r="EQ43" s="198"/>
      <c r="ER43" s="198"/>
      <c r="ES43" s="198"/>
      <c r="ET43" s="198"/>
      <c r="EU43" s="198"/>
      <c r="EV43" s="198"/>
      <c r="EW43" s="198"/>
      <c r="EX43" s="198"/>
      <c r="EY43" s="198"/>
      <c r="EZ43" s="198"/>
      <c r="FA43" s="198"/>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s="200" customFormat="1" ht="12.75" x14ac:dyDescent="0.2">
      <c r="A44" s="191" t="str">
        <f t="shared" si="0"/>
        <v/>
      </c>
      <c r="B44" s="146" t="str">
        <f>Stoff!B42</f>
        <v>Antracen</v>
      </c>
      <c r="C44" s="192">
        <f t="shared" si="1"/>
        <v>0</v>
      </c>
      <c r="D44" s="193">
        <f t="shared" si="2"/>
        <v>0</v>
      </c>
      <c r="E44" s="193">
        <f t="shared" si="4"/>
        <v>0</v>
      </c>
      <c r="F44" s="194" t="e">
        <f t="shared" si="3"/>
        <v>#NUM!</v>
      </c>
      <c r="G44" s="195"/>
      <c r="H44" s="195"/>
      <c r="I44" s="195"/>
      <c r="J44" s="195"/>
      <c r="K44" s="195"/>
      <c r="L44" s="195"/>
      <c r="M44" s="195"/>
      <c r="N44" s="195"/>
      <c r="O44" s="195"/>
      <c r="P44" s="195"/>
      <c r="Q44" s="195"/>
      <c r="R44" s="195"/>
      <c r="S44" s="195"/>
      <c r="T44" s="195"/>
      <c r="U44" s="195"/>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8"/>
      <c r="EI44" s="198"/>
      <c r="EJ44" s="198"/>
      <c r="EK44" s="198"/>
      <c r="EL44" s="198"/>
      <c r="EM44" s="198"/>
      <c r="EN44" s="198"/>
      <c r="EO44" s="198"/>
      <c r="EP44" s="198"/>
      <c r="EQ44" s="198"/>
      <c r="ER44" s="198"/>
      <c r="ES44" s="198"/>
      <c r="ET44" s="198"/>
      <c r="EU44" s="198"/>
      <c r="EV44" s="198"/>
      <c r="EW44" s="198"/>
      <c r="EX44" s="198"/>
      <c r="EY44" s="198"/>
      <c r="EZ44" s="198"/>
      <c r="FA44" s="198"/>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199"/>
    </row>
    <row r="45" spans="1:256" s="200" customFormat="1" ht="12.75" x14ac:dyDescent="0.2">
      <c r="A45" s="191" t="str">
        <f t="shared" si="0"/>
        <v/>
      </c>
      <c r="B45" s="146" t="str">
        <f>Stoff!B43</f>
        <v>Fluoren</v>
      </c>
      <c r="C45" s="192">
        <f t="shared" si="1"/>
        <v>0</v>
      </c>
      <c r="D45" s="193">
        <f t="shared" si="2"/>
        <v>0</v>
      </c>
      <c r="E45" s="193">
        <f t="shared" si="4"/>
        <v>0</v>
      </c>
      <c r="F45" s="194" t="e">
        <f t="shared" si="3"/>
        <v>#NUM!</v>
      </c>
      <c r="G45" s="195"/>
      <c r="H45" s="195"/>
      <c r="I45" s="195"/>
      <c r="J45" s="195"/>
      <c r="K45" s="195"/>
      <c r="L45" s="195"/>
      <c r="M45" s="195"/>
      <c r="N45" s="195"/>
      <c r="O45" s="195"/>
      <c r="P45" s="195"/>
      <c r="Q45" s="195"/>
      <c r="R45" s="195"/>
      <c r="S45" s="195"/>
      <c r="T45" s="195"/>
      <c r="U45" s="195"/>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8"/>
      <c r="EI45" s="198"/>
      <c r="EJ45" s="198"/>
      <c r="EK45" s="198"/>
      <c r="EL45" s="198"/>
      <c r="EM45" s="198"/>
      <c r="EN45" s="198"/>
      <c r="EO45" s="198"/>
      <c r="EP45" s="198"/>
      <c r="EQ45" s="198"/>
      <c r="ER45" s="198"/>
      <c r="ES45" s="198"/>
      <c r="ET45" s="198"/>
      <c r="EU45" s="198"/>
      <c r="EV45" s="198"/>
      <c r="EW45" s="198"/>
      <c r="EX45" s="198"/>
      <c r="EY45" s="198"/>
      <c r="EZ45" s="198"/>
      <c r="FA45" s="198"/>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199"/>
    </row>
    <row r="46" spans="1:256" s="200" customFormat="1" ht="12.75" x14ac:dyDescent="0.2">
      <c r="A46" s="191" t="str">
        <f t="shared" si="0"/>
        <v/>
      </c>
      <c r="B46" s="146" t="str">
        <f>Stoff!B44</f>
        <v>Fluoranten</v>
      </c>
      <c r="C46" s="192">
        <f t="shared" si="1"/>
        <v>0</v>
      </c>
      <c r="D46" s="193">
        <f t="shared" si="2"/>
        <v>0</v>
      </c>
      <c r="E46" s="193">
        <f t="shared" si="4"/>
        <v>0</v>
      </c>
      <c r="F46" s="194" t="e">
        <f t="shared" si="3"/>
        <v>#NUM!</v>
      </c>
      <c r="G46" s="195"/>
      <c r="H46" s="195"/>
      <c r="I46" s="195"/>
      <c r="J46" s="195"/>
      <c r="K46" s="195"/>
      <c r="L46" s="195"/>
      <c r="M46" s="195"/>
      <c r="N46" s="195"/>
      <c r="O46" s="195"/>
      <c r="P46" s="195"/>
      <c r="Q46" s="195"/>
      <c r="R46" s="195"/>
      <c r="S46" s="195"/>
      <c r="T46" s="195"/>
      <c r="U46" s="195"/>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8"/>
      <c r="EI46" s="198"/>
      <c r="EJ46" s="198"/>
      <c r="EK46" s="198"/>
      <c r="EL46" s="198"/>
      <c r="EM46" s="198"/>
      <c r="EN46" s="198"/>
      <c r="EO46" s="198"/>
      <c r="EP46" s="198"/>
      <c r="EQ46" s="198"/>
      <c r="ER46" s="198"/>
      <c r="ES46" s="198"/>
      <c r="ET46" s="198"/>
      <c r="EU46" s="198"/>
      <c r="EV46" s="198"/>
      <c r="EW46" s="198"/>
      <c r="EX46" s="198"/>
      <c r="EY46" s="198"/>
      <c r="EZ46" s="198"/>
      <c r="FA46" s="198"/>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row>
    <row r="47" spans="1:256" s="200" customFormat="1" ht="12.75" x14ac:dyDescent="0.2">
      <c r="A47" s="191" t="str">
        <f t="shared" si="0"/>
        <v/>
      </c>
      <c r="B47" s="146" t="str">
        <f>Stoff!B45</f>
        <v>Pyrene</v>
      </c>
      <c r="C47" s="192">
        <f t="shared" si="1"/>
        <v>0</v>
      </c>
      <c r="D47" s="193">
        <f t="shared" si="2"/>
        <v>0</v>
      </c>
      <c r="E47" s="193">
        <f t="shared" si="4"/>
        <v>0</v>
      </c>
      <c r="F47" s="194" t="e">
        <f t="shared" si="3"/>
        <v>#NUM!</v>
      </c>
      <c r="G47" s="195"/>
      <c r="H47" s="195"/>
      <c r="I47" s="195"/>
      <c r="J47" s="195"/>
      <c r="K47" s="195"/>
      <c r="L47" s="195"/>
      <c r="M47" s="195"/>
      <c r="N47" s="195"/>
      <c r="O47" s="195"/>
      <c r="P47" s="195"/>
      <c r="Q47" s="195"/>
      <c r="R47" s="195"/>
      <c r="S47" s="195"/>
      <c r="T47" s="195"/>
      <c r="U47" s="195"/>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8"/>
      <c r="EI47" s="198"/>
      <c r="EJ47" s="198"/>
      <c r="EK47" s="198"/>
      <c r="EL47" s="198"/>
      <c r="EM47" s="198"/>
      <c r="EN47" s="198"/>
      <c r="EO47" s="198"/>
      <c r="EP47" s="198"/>
      <c r="EQ47" s="198"/>
      <c r="ER47" s="198"/>
      <c r="ES47" s="198"/>
      <c r="ET47" s="198"/>
      <c r="EU47" s="198"/>
      <c r="EV47" s="198"/>
      <c r="EW47" s="198"/>
      <c r="EX47" s="198"/>
      <c r="EY47" s="198"/>
      <c r="EZ47" s="198"/>
      <c r="FA47" s="198"/>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199"/>
    </row>
    <row r="48" spans="1:256" s="200" customFormat="1" ht="12.75" x14ac:dyDescent="0.2">
      <c r="A48" s="191" t="str">
        <f t="shared" si="0"/>
        <v/>
      </c>
      <c r="B48" s="146" t="str">
        <f>Stoff!B46</f>
        <v>Benzo(a)antracen</v>
      </c>
      <c r="C48" s="192">
        <f t="shared" si="1"/>
        <v>0</v>
      </c>
      <c r="D48" s="193">
        <f t="shared" si="2"/>
        <v>0</v>
      </c>
      <c r="E48" s="193">
        <f t="shared" si="4"/>
        <v>0</v>
      </c>
      <c r="F48" s="194" t="e">
        <f t="shared" si="3"/>
        <v>#NUM!</v>
      </c>
      <c r="G48" s="195"/>
      <c r="H48" s="195"/>
      <c r="I48" s="195"/>
      <c r="J48" s="195"/>
      <c r="K48" s="195"/>
      <c r="L48" s="195"/>
      <c r="M48" s="195"/>
      <c r="N48" s="195"/>
      <c r="O48" s="195"/>
      <c r="P48" s="195"/>
      <c r="Q48" s="195"/>
      <c r="R48" s="195"/>
      <c r="S48" s="195"/>
      <c r="T48" s="195"/>
      <c r="U48" s="195"/>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8"/>
      <c r="EI48" s="198"/>
      <c r="EJ48" s="198"/>
      <c r="EK48" s="198"/>
      <c r="EL48" s="198"/>
      <c r="EM48" s="198"/>
      <c r="EN48" s="198"/>
      <c r="EO48" s="198"/>
      <c r="EP48" s="198"/>
      <c r="EQ48" s="198"/>
      <c r="ER48" s="198"/>
      <c r="ES48" s="198"/>
      <c r="ET48" s="198"/>
      <c r="EU48" s="198"/>
      <c r="EV48" s="198"/>
      <c r="EW48" s="198"/>
      <c r="EX48" s="198"/>
      <c r="EY48" s="198"/>
      <c r="EZ48" s="198"/>
      <c r="FA48" s="198"/>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199"/>
    </row>
    <row r="49" spans="1:256" s="200" customFormat="1" ht="12.75" x14ac:dyDescent="0.2">
      <c r="A49" s="191" t="str">
        <f t="shared" si="0"/>
        <v/>
      </c>
      <c r="B49" s="146" t="str">
        <f>Stoff!B47</f>
        <v>Krysen</v>
      </c>
      <c r="C49" s="192">
        <f t="shared" si="1"/>
        <v>0</v>
      </c>
      <c r="D49" s="193">
        <f t="shared" si="2"/>
        <v>0</v>
      </c>
      <c r="E49" s="193">
        <f t="shared" si="4"/>
        <v>0</v>
      </c>
      <c r="F49" s="194" t="e">
        <f t="shared" si="3"/>
        <v>#NUM!</v>
      </c>
      <c r="G49" s="195"/>
      <c r="H49" s="195"/>
      <c r="I49" s="195"/>
      <c r="J49" s="195"/>
      <c r="K49" s="195"/>
      <c r="L49" s="195"/>
      <c r="M49" s="195"/>
      <c r="N49" s="195"/>
      <c r="O49" s="195"/>
      <c r="P49" s="195"/>
      <c r="Q49" s="195"/>
      <c r="R49" s="195"/>
      <c r="S49" s="195"/>
      <c r="T49" s="195"/>
      <c r="U49" s="195"/>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8"/>
      <c r="EI49" s="198"/>
      <c r="EJ49" s="198"/>
      <c r="EK49" s="198"/>
      <c r="EL49" s="198"/>
      <c r="EM49" s="198"/>
      <c r="EN49" s="198"/>
      <c r="EO49" s="198"/>
      <c r="EP49" s="198"/>
      <c r="EQ49" s="198"/>
      <c r="ER49" s="198"/>
      <c r="ES49" s="198"/>
      <c r="ET49" s="198"/>
      <c r="EU49" s="198"/>
      <c r="EV49" s="198"/>
      <c r="EW49" s="198"/>
      <c r="EX49" s="198"/>
      <c r="EY49" s="198"/>
      <c r="EZ49" s="198"/>
      <c r="FA49" s="198"/>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row>
    <row r="50" spans="1:256" s="200" customFormat="1" ht="12.75" x14ac:dyDescent="0.2">
      <c r="A50" s="191" t="str">
        <f t="shared" si="0"/>
        <v/>
      </c>
      <c r="B50" s="146" t="str">
        <f>Stoff!B48</f>
        <v>Benzo(b)fluoranten</v>
      </c>
      <c r="C50" s="192">
        <f t="shared" si="1"/>
        <v>0</v>
      </c>
      <c r="D50" s="193">
        <f t="shared" si="2"/>
        <v>0</v>
      </c>
      <c r="E50" s="193">
        <f t="shared" si="4"/>
        <v>0</v>
      </c>
      <c r="F50" s="194" t="e">
        <f t="shared" si="3"/>
        <v>#NUM!</v>
      </c>
      <c r="G50" s="195"/>
      <c r="H50" s="195"/>
      <c r="I50" s="195"/>
      <c r="J50" s="195"/>
      <c r="K50" s="195"/>
      <c r="L50" s="195"/>
      <c r="M50" s="195"/>
      <c r="N50" s="195"/>
      <c r="O50" s="195"/>
      <c r="P50" s="195"/>
      <c r="Q50" s="195"/>
      <c r="R50" s="195"/>
      <c r="S50" s="195"/>
      <c r="T50" s="195"/>
      <c r="U50" s="195"/>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8"/>
      <c r="EI50" s="198"/>
      <c r="EJ50" s="198"/>
      <c r="EK50" s="198"/>
      <c r="EL50" s="198"/>
      <c r="EM50" s="198"/>
      <c r="EN50" s="198"/>
      <c r="EO50" s="198"/>
      <c r="EP50" s="198"/>
      <c r="EQ50" s="198"/>
      <c r="ER50" s="198"/>
      <c r="ES50" s="198"/>
      <c r="ET50" s="198"/>
      <c r="EU50" s="198"/>
      <c r="EV50" s="198"/>
      <c r="EW50" s="198"/>
      <c r="EX50" s="198"/>
      <c r="EY50" s="198"/>
      <c r="EZ50" s="198"/>
      <c r="FA50" s="198"/>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c r="IC50" s="199"/>
      <c r="ID50" s="199"/>
      <c r="IE50" s="199"/>
      <c r="IF50" s="199"/>
      <c r="IG50" s="199"/>
      <c r="IH50" s="199"/>
      <c r="II50" s="199"/>
      <c r="IJ50" s="199"/>
      <c r="IK50" s="199"/>
      <c r="IL50" s="199"/>
      <c r="IM50" s="199"/>
      <c r="IN50" s="199"/>
      <c r="IO50" s="199"/>
      <c r="IP50" s="199"/>
      <c r="IQ50" s="199"/>
      <c r="IR50" s="199"/>
      <c r="IS50" s="199"/>
      <c r="IT50" s="199"/>
      <c r="IU50" s="199"/>
      <c r="IV50" s="199"/>
    </row>
    <row r="51" spans="1:256" s="200" customFormat="1" ht="12.75" x14ac:dyDescent="0.2">
      <c r="A51" s="191" t="str">
        <f t="shared" si="0"/>
        <v/>
      </c>
      <c r="B51" s="146" t="str">
        <f>Stoff!B49</f>
        <v>Benzo(k)fluoranten</v>
      </c>
      <c r="C51" s="192">
        <f t="shared" si="1"/>
        <v>0</v>
      </c>
      <c r="D51" s="193">
        <f t="shared" si="2"/>
        <v>0</v>
      </c>
      <c r="E51" s="193">
        <f t="shared" si="4"/>
        <v>0</v>
      </c>
      <c r="F51" s="194" t="e">
        <f t="shared" si="3"/>
        <v>#NUM!</v>
      </c>
      <c r="G51" s="195"/>
      <c r="H51" s="195"/>
      <c r="I51" s="195"/>
      <c r="J51" s="195"/>
      <c r="K51" s="195"/>
      <c r="L51" s="195"/>
      <c r="M51" s="195"/>
      <c r="N51" s="195"/>
      <c r="O51" s="195"/>
      <c r="P51" s="195"/>
      <c r="Q51" s="195"/>
      <c r="R51" s="195"/>
      <c r="S51" s="195"/>
      <c r="T51" s="195"/>
      <c r="U51" s="195"/>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8"/>
      <c r="EI51" s="198"/>
      <c r="EJ51" s="198"/>
      <c r="EK51" s="198"/>
      <c r="EL51" s="198"/>
      <c r="EM51" s="198"/>
      <c r="EN51" s="198"/>
      <c r="EO51" s="198"/>
      <c r="EP51" s="198"/>
      <c r="EQ51" s="198"/>
      <c r="ER51" s="198"/>
      <c r="ES51" s="198"/>
      <c r="ET51" s="198"/>
      <c r="EU51" s="198"/>
      <c r="EV51" s="198"/>
      <c r="EW51" s="198"/>
      <c r="EX51" s="198"/>
      <c r="EY51" s="198"/>
      <c r="EZ51" s="198"/>
      <c r="FA51" s="198"/>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c r="IC51" s="199"/>
      <c r="ID51" s="199"/>
      <c r="IE51" s="199"/>
      <c r="IF51" s="199"/>
      <c r="IG51" s="199"/>
      <c r="IH51" s="199"/>
      <c r="II51" s="199"/>
      <c r="IJ51" s="199"/>
      <c r="IK51" s="199"/>
      <c r="IL51" s="199"/>
      <c r="IM51" s="199"/>
      <c r="IN51" s="199"/>
      <c r="IO51" s="199"/>
      <c r="IP51" s="199"/>
      <c r="IQ51" s="199"/>
      <c r="IR51" s="199"/>
      <c r="IS51" s="199"/>
      <c r="IT51" s="199"/>
      <c r="IU51" s="199"/>
      <c r="IV51" s="199"/>
    </row>
    <row r="52" spans="1:256" s="200" customFormat="1" ht="12.75" x14ac:dyDescent="0.2">
      <c r="A52" s="191" t="str">
        <f t="shared" si="0"/>
        <v/>
      </c>
      <c r="B52" s="146" t="str">
        <f>Stoff!B50</f>
        <v>Benso(a)pyren</v>
      </c>
      <c r="C52" s="192">
        <f t="shared" si="1"/>
        <v>0</v>
      </c>
      <c r="D52" s="193">
        <f t="shared" si="2"/>
        <v>0</v>
      </c>
      <c r="E52" s="193">
        <f t="shared" si="4"/>
        <v>0</v>
      </c>
      <c r="F52" s="194" t="e">
        <f t="shared" si="3"/>
        <v>#NUM!</v>
      </c>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c r="DD52" s="195"/>
      <c r="DE52" s="195"/>
      <c r="DF52" s="195"/>
      <c r="DG52" s="195"/>
      <c r="DH52" s="195"/>
      <c r="DI52" s="195"/>
      <c r="DJ52" s="195"/>
      <c r="DK52" s="195"/>
      <c r="DL52" s="195"/>
      <c r="DM52" s="195"/>
      <c r="DN52" s="195"/>
      <c r="DO52" s="195"/>
      <c r="DP52" s="195"/>
      <c r="DQ52" s="195"/>
      <c r="DR52" s="195"/>
      <c r="DS52" s="195"/>
      <c r="DT52" s="195"/>
      <c r="DU52" s="195"/>
      <c r="DV52" s="195"/>
      <c r="DW52" s="195"/>
      <c r="DX52" s="195"/>
      <c r="DY52" s="195"/>
      <c r="DZ52" s="195"/>
      <c r="EA52" s="195"/>
      <c r="EB52" s="195"/>
      <c r="EC52" s="195"/>
      <c r="ED52" s="195"/>
      <c r="EE52" s="195"/>
      <c r="EF52" s="195"/>
      <c r="EG52" s="195"/>
      <c r="EH52" s="195"/>
      <c r="EI52" s="195"/>
      <c r="EJ52" s="195"/>
      <c r="EK52" s="195"/>
      <c r="EL52" s="195"/>
      <c r="EM52" s="195"/>
      <c r="EN52" s="195"/>
      <c r="EO52" s="195"/>
      <c r="EP52" s="195"/>
      <c r="EQ52" s="195"/>
      <c r="ER52" s="195"/>
      <c r="ES52" s="195"/>
      <c r="ET52" s="195"/>
      <c r="EU52" s="195"/>
      <c r="EV52" s="195"/>
      <c r="EW52" s="195"/>
      <c r="EX52" s="195"/>
      <c r="EY52" s="195"/>
      <c r="EZ52" s="195"/>
      <c r="FA52" s="195"/>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c r="IC52" s="199"/>
      <c r="ID52" s="199"/>
      <c r="IE52" s="199"/>
      <c r="IF52" s="199"/>
      <c r="IG52" s="199"/>
      <c r="IH52" s="199"/>
      <c r="II52" s="199"/>
      <c r="IJ52" s="199"/>
      <c r="IK52" s="199"/>
      <c r="IL52" s="199"/>
      <c r="IM52" s="199"/>
      <c r="IN52" s="199"/>
      <c r="IO52" s="199"/>
      <c r="IP52" s="199"/>
      <c r="IQ52" s="199"/>
      <c r="IR52" s="199"/>
      <c r="IS52" s="199"/>
      <c r="IT52" s="199"/>
      <c r="IU52" s="199"/>
      <c r="IV52" s="199"/>
    </row>
    <row r="53" spans="1:256" s="200" customFormat="1" ht="12.75" x14ac:dyDescent="0.2">
      <c r="A53" s="191" t="str">
        <f t="shared" si="0"/>
        <v/>
      </c>
      <c r="B53" s="146" t="str">
        <f>Stoff!B51</f>
        <v>Indeno(1,2,3-cd)pyren</v>
      </c>
      <c r="C53" s="192">
        <f t="shared" si="1"/>
        <v>0</v>
      </c>
      <c r="D53" s="193">
        <f t="shared" si="2"/>
        <v>0</v>
      </c>
      <c r="E53" s="193">
        <f t="shared" si="4"/>
        <v>0</v>
      </c>
      <c r="F53" s="194" t="e">
        <f t="shared" si="3"/>
        <v>#NUM!</v>
      </c>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c r="CT53" s="195"/>
      <c r="CU53" s="195"/>
      <c r="CV53" s="195"/>
      <c r="CW53" s="195"/>
      <c r="CX53" s="195"/>
      <c r="CY53" s="195"/>
      <c r="CZ53" s="195"/>
      <c r="DA53" s="195"/>
      <c r="DB53" s="195"/>
      <c r="DC53" s="195"/>
      <c r="DD53" s="195"/>
      <c r="DE53" s="195"/>
      <c r="DF53" s="195"/>
      <c r="DG53" s="195"/>
      <c r="DH53" s="195"/>
      <c r="DI53" s="195"/>
      <c r="DJ53" s="195"/>
      <c r="DK53" s="195"/>
      <c r="DL53" s="195"/>
      <c r="DM53" s="195"/>
      <c r="DN53" s="195"/>
      <c r="DO53" s="195"/>
      <c r="DP53" s="195"/>
      <c r="DQ53" s="195"/>
      <c r="DR53" s="195"/>
      <c r="DS53" s="195"/>
      <c r="DT53" s="195"/>
      <c r="DU53" s="195"/>
      <c r="DV53" s="195"/>
      <c r="DW53" s="195"/>
      <c r="DX53" s="195"/>
      <c r="DY53" s="195"/>
      <c r="DZ53" s="195"/>
      <c r="EA53" s="195"/>
      <c r="EB53" s="195"/>
      <c r="EC53" s="195"/>
      <c r="ED53" s="195"/>
      <c r="EE53" s="195"/>
      <c r="EF53" s="195"/>
      <c r="EG53" s="195"/>
      <c r="EH53" s="195"/>
      <c r="EI53" s="195"/>
      <c r="EJ53" s="195"/>
      <c r="EK53" s="195"/>
      <c r="EL53" s="195"/>
      <c r="EM53" s="195"/>
      <c r="EN53" s="195"/>
      <c r="EO53" s="195"/>
      <c r="EP53" s="195"/>
      <c r="EQ53" s="195"/>
      <c r="ER53" s="195"/>
      <c r="ES53" s="195"/>
      <c r="ET53" s="195"/>
      <c r="EU53" s="195"/>
      <c r="EV53" s="195"/>
      <c r="EW53" s="195"/>
      <c r="EX53" s="195"/>
      <c r="EY53" s="195"/>
      <c r="EZ53" s="195"/>
      <c r="FA53" s="195"/>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c r="IC53" s="199"/>
      <c r="ID53" s="199"/>
      <c r="IE53" s="199"/>
      <c r="IF53" s="199"/>
      <c r="IG53" s="199"/>
      <c r="IH53" s="199"/>
      <c r="II53" s="199"/>
      <c r="IJ53" s="199"/>
      <c r="IK53" s="199"/>
      <c r="IL53" s="199"/>
      <c r="IM53" s="199"/>
      <c r="IN53" s="199"/>
      <c r="IO53" s="199"/>
      <c r="IP53" s="199"/>
      <c r="IQ53" s="199"/>
      <c r="IR53" s="199"/>
      <c r="IS53" s="199"/>
      <c r="IT53" s="199"/>
      <c r="IU53" s="199"/>
      <c r="IV53" s="199"/>
    </row>
    <row r="54" spans="1:256" s="200" customFormat="1" ht="12.75" x14ac:dyDescent="0.2">
      <c r="A54" s="191" t="str">
        <f t="shared" si="0"/>
        <v/>
      </c>
      <c r="B54" s="146" t="str">
        <f>Stoff!B52</f>
        <v>Dibenzo(a,h)antracen</v>
      </c>
      <c r="C54" s="192">
        <f t="shared" si="1"/>
        <v>0</v>
      </c>
      <c r="D54" s="193">
        <f t="shared" si="2"/>
        <v>0</v>
      </c>
      <c r="E54" s="193">
        <f t="shared" si="4"/>
        <v>0</v>
      </c>
      <c r="F54" s="194" t="e">
        <f t="shared" si="3"/>
        <v>#NUM!</v>
      </c>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c r="EC54" s="195"/>
      <c r="ED54" s="195"/>
      <c r="EE54" s="195"/>
      <c r="EF54" s="195"/>
      <c r="EG54" s="195"/>
      <c r="EH54" s="195"/>
      <c r="EI54" s="195"/>
      <c r="EJ54" s="195"/>
      <c r="EK54" s="195"/>
      <c r="EL54" s="195"/>
      <c r="EM54" s="195"/>
      <c r="EN54" s="195"/>
      <c r="EO54" s="195"/>
      <c r="EP54" s="195"/>
      <c r="EQ54" s="195"/>
      <c r="ER54" s="195"/>
      <c r="ES54" s="195"/>
      <c r="ET54" s="195"/>
      <c r="EU54" s="195"/>
      <c r="EV54" s="195"/>
      <c r="EW54" s="195"/>
      <c r="EX54" s="195"/>
      <c r="EY54" s="195"/>
      <c r="EZ54" s="195"/>
      <c r="FA54" s="195"/>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row>
    <row r="55" spans="1:256" s="200" customFormat="1" ht="12.75" x14ac:dyDescent="0.2">
      <c r="A55" s="191" t="str">
        <f t="shared" si="0"/>
        <v/>
      </c>
      <c r="B55" s="146" t="str">
        <f>Stoff!B53</f>
        <v>Benzo(g,h,i)perylen</v>
      </c>
      <c r="C55" s="192">
        <f t="shared" si="1"/>
        <v>0</v>
      </c>
      <c r="D55" s="193">
        <f t="shared" si="2"/>
        <v>0</v>
      </c>
      <c r="E55" s="193">
        <f t="shared" si="4"/>
        <v>0</v>
      </c>
      <c r="F55" s="194" t="e">
        <f t="shared" si="3"/>
        <v>#NUM!</v>
      </c>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c r="DD55" s="195"/>
      <c r="DE55" s="195"/>
      <c r="DF55" s="195"/>
      <c r="DG55" s="195"/>
      <c r="DH55" s="195"/>
      <c r="DI55" s="195"/>
      <c r="DJ55" s="195"/>
      <c r="DK55" s="195"/>
      <c r="DL55" s="195"/>
      <c r="DM55" s="195"/>
      <c r="DN55" s="195"/>
      <c r="DO55" s="195"/>
      <c r="DP55" s="195"/>
      <c r="DQ55" s="195"/>
      <c r="DR55" s="195"/>
      <c r="DS55" s="195"/>
      <c r="DT55" s="195"/>
      <c r="DU55" s="195"/>
      <c r="DV55" s="195"/>
      <c r="DW55" s="195"/>
      <c r="DX55" s="195"/>
      <c r="DY55" s="195"/>
      <c r="DZ55" s="195"/>
      <c r="EA55" s="195"/>
      <c r="EB55" s="195"/>
      <c r="EC55" s="195"/>
      <c r="ED55" s="195"/>
      <c r="EE55" s="195"/>
      <c r="EF55" s="195"/>
      <c r="EG55" s="195"/>
      <c r="EH55" s="195"/>
      <c r="EI55" s="195"/>
      <c r="EJ55" s="195"/>
      <c r="EK55" s="195"/>
      <c r="EL55" s="195"/>
      <c r="EM55" s="195"/>
      <c r="EN55" s="195"/>
      <c r="EO55" s="195"/>
      <c r="EP55" s="195"/>
      <c r="EQ55" s="195"/>
      <c r="ER55" s="195"/>
      <c r="ES55" s="195"/>
      <c r="ET55" s="195"/>
      <c r="EU55" s="195"/>
      <c r="EV55" s="195"/>
      <c r="EW55" s="195"/>
      <c r="EX55" s="195"/>
      <c r="EY55" s="195"/>
      <c r="EZ55" s="195"/>
      <c r="FA55" s="195"/>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row>
    <row r="56" spans="1:256" s="200" customFormat="1" ht="12.75" x14ac:dyDescent="0.2">
      <c r="A56" s="191" t="str">
        <f t="shared" si="0"/>
        <v/>
      </c>
      <c r="B56" s="146" t="str">
        <f>Stoff!B54</f>
        <v>Bensen</v>
      </c>
      <c r="C56" s="192">
        <f t="shared" si="1"/>
        <v>0</v>
      </c>
      <c r="D56" s="193">
        <f t="shared" si="2"/>
        <v>0</v>
      </c>
      <c r="E56" s="193">
        <f t="shared" si="4"/>
        <v>0</v>
      </c>
      <c r="F56" s="194" t="e">
        <f t="shared" si="3"/>
        <v>#NUM!</v>
      </c>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95"/>
      <c r="DN56" s="195"/>
      <c r="DO56" s="195"/>
      <c r="DP56" s="195"/>
      <c r="DQ56" s="195"/>
      <c r="DR56" s="195"/>
      <c r="DS56" s="195"/>
      <c r="DT56" s="195"/>
      <c r="DU56" s="195"/>
      <c r="DV56" s="195"/>
      <c r="DW56" s="195"/>
      <c r="DX56" s="195"/>
      <c r="DY56" s="195"/>
      <c r="DZ56" s="195"/>
      <c r="EA56" s="195"/>
      <c r="EB56" s="195"/>
      <c r="EC56" s="195"/>
      <c r="ED56" s="195"/>
      <c r="EE56" s="195"/>
      <c r="EF56" s="195"/>
      <c r="EG56" s="195"/>
      <c r="EH56" s="195"/>
      <c r="EI56" s="195"/>
      <c r="EJ56" s="195"/>
      <c r="EK56" s="195"/>
      <c r="EL56" s="195"/>
      <c r="EM56" s="195"/>
      <c r="EN56" s="195"/>
      <c r="EO56" s="195"/>
      <c r="EP56" s="195"/>
      <c r="EQ56" s="195"/>
      <c r="ER56" s="195"/>
      <c r="ES56" s="195"/>
      <c r="ET56" s="195"/>
      <c r="EU56" s="195"/>
      <c r="EV56" s="195"/>
      <c r="EW56" s="195"/>
      <c r="EX56" s="195"/>
      <c r="EY56" s="195"/>
      <c r="EZ56" s="195"/>
      <c r="FA56" s="195"/>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row>
    <row r="57" spans="1:256" s="200" customFormat="1" ht="12.75" x14ac:dyDescent="0.2">
      <c r="A57" s="191" t="str">
        <f t="shared" si="0"/>
        <v/>
      </c>
      <c r="B57" s="146" t="str">
        <f>Stoff!B55</f>
        <v>Toluen</v>
      </c>
      <c r="C57" s="192">
        <f t="shared" si="1"/>
        <v>0</v>
      </c>
      <c r="D57" s="193">
        <f t="shared" si="2"/>
        <v>0</v>
      </c>
      <c r="E57" s="193">
        <f t="shared" si="4"/>
        <v>0</v>
      </c>
      <c r="F57" s="194" t="e">
        <f t="shared" si="3"/>
        <v>#NUM!</v>
      </c>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c r="EO57" s="195"/>
      <c r="EP57" s="195"/>
      <c r="EQ57" s="195"/>
      <c r="ER57" s="195"/>
      <c r="ES57" s="195"/>
      <c r="ET57" s="195"/>
      <c r="EU57" s="195"/>
      <c r="EV57" s="195"/>
      <c r="EW57" s="195"/>
      <c r="EX57" s="195"/>
      <c r="EY57" s="195"/>
      <c r="EZ57" s="195"/>
      <c r="FA57" s="195"/>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row>
    <row r="58" spans="1:256" s="200" customFormat="1" ht="12.75" x14ac:dyDescent="0.2">
      <c r="A58" s="191" t="str">
        <f t="shared" si="0"/>
        <v/>
      </c>
      <c r="B58" s="146" t="str">
        <f>Stoff!B56</f>
        <v>Etylbensen</v>
      </c>
      <c r="C58" s="192">
        <f t="shared" si="1"/>
        <v>0</v>
      </c>
      <c r="D58" s="193">
        <f t="shared" si="2"/>
        <v>0</v>
      </c>
      <c r="E58" s="193">
        <f t="shared" si="4"/>
        <v>0</v>
      </c>
      <c r="F58" s="194" t="e">
        <f t="shared" si="3"/>
        <v>#NUM!</v>
      </c>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95"/>
      <c r="DI58" s="195"/>
      <c r="DJ58" s="195"/>
      <c r="DK58" s="195"/>
      <c r="DL58" s="195"/>
      <c r="DM58" s="195"/>
      <c r="DN58" s="195"/>
      <c r="DO58" s="195"/>
      <c r="DP58" s="195"/>
      <c r="DQ58" s="195"/>
      <c r="DR58" s="195"/>
      <c r="DS58" s="195"/>
      <c r="DT58" s="195"/>
      <c r="DU58" s="195"/>
      <c r="DV58" s="195"/>
      <c r="DW58" s="195"/>
      <c r="DX58" s="195"/>
      <c r="DY58" s="195"/>
      <c r="DZ58" s="195"/>
      <c r="EA58" s="195"/>
      <c r="EB58" s="195"/>
      <c r="EC58" s="195"/>
      <c r="ED58" s="195"/>
      <c r="EE58" s="195"/>
      <c r="EF58" s="195"/>
      <c r="EG58" s="195"/>
      <c r="EH58" s="195"/>
      <c r="EI58" s="195"/>
      <c r="EJ58" s="195"/>
      <c r="EK58" s="195"/>
      <c r="EL58" s="195"/>
      <c r="EM58" s="195"/>
      <c r="EN58" s="195"/>
      <c r="EO58" s="195"/>
      <c r="EP58" s="195"/>
      <c r="EQ58" s="195"/>
      <c r="ER58" s="195"/>
      <c r="ES58" s="195"/>
      <c r="ET58" s="195"/>
      <c r="EU58" s="195"/>
      <c r="EV58" s="195"/>
      <c r="EW58" s="195"/>
      <c r="EX58" s="195"/>
      <c r="EY58" s="195"/>
      <c r="EZ58" s="195"/>
      <c r="FA58" s="195"/>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row>
    <row r="59" spans="1:256" s="200" customFormat="1" ht="12.75" x14ac:dyDescent="0.2">
      <c r="A59" s="191" t="str">
        <f t="shared" si="0"/>
        <v/>
      </c>
      <c r="B59" s="146" t="str">
        <f>Stoff!B57</f>
        <v>Xylen</v>
      </c>
      <c r="C59" s="192">
        <f t="shared" si="1"/>
        <v>0</v>
      </c>
      <c r="D59" s="193">
        <f t="shared" si="2"/>
        <v>0</v>
      </c>
      <c r="E59" s="193">
        <f t="shared" si="4"/>
        <v>0</v>
      </c>
      <c r="F59" s="194" t="e">
        <f t="shared" si="3"/>
        <v>#NUM!</v>
      </c>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195"/>
      <c r="DI59" s="195"/>
      <c r="DJ59" s="195"/>
      <c r="DK59" s="195"/>
      <c r="DL59" s="195"/>
      <c r="DM59" s="195"/>
      <c r="DN59" s="195"/>
      <c r="DO59" s="195"/>
      <c r="DP59" s="195"/>
      <c r="DQ59" s="195"/>
      <c r="DR59" s="195"/>
      <c r="DS59" s="195"/>
      <c r="DT59" s="195"/>
      <c r="DU59" s="195"/>
      <c r="DV59" s="195"/>
      <c r="DW59" s="195"/>
      <c r="DX59" s="195"/>
      <c r="DY59" s="195"/>
      <c r="DZ59" s="195"/>
      <c r="EA59" s="195"/>
      <c r="EB59" s="195"/>
      <c r="EC59" s="195"/>
      <c r="ED59" s="195"/>
      <c r="EE59" s="195"/>
      <c r="EF59" s="195"/>
      <c r="EG59" s="195"/>
      <c r="EH59" s="195"/>
      <c r="EI59" s="195"/>
      <c r="EJ59" s="195"/>
      <c r="EK59" s="195"/>
      <c r="EL59" s="195"/>
      <c r="EM59" s="195"/>
      <c r="EN59" s="195"/>
      <c r="EO59" s="195"/>
      <c r="EP59" s="195"/>
      <c r="EQ59" s="195"/>
      <c r="ER59" s="195"/>
      <c r="ES59" s="195"/>
      <c r="ET59" s="195"/>
      <c r="EU59" s="195"/>
      <c r="EV59" s="195"/>
      <c r="EW59" s="195"/>
      <c r="EX59" s="195"/>
      <c r="EY59" s="195"/>
      <c r="EZ59" s="195"/>
      <c r="FA59" s="195"/>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c r="IC59" s="199"/>
      <c r="ID59" s="199"/>
      <c r="IE59" s="199"/>
      <c r="IF59" s="199"/>
      <c r="IG59" s="199"/>
      <c r="IH59" s="199"/>
      <c r="II59" s="199"/>
      <c r="IJ59" s="199"/>
      <c r="IK59" s="199"/>
      <c r="IL59" s="199"/>
      <c r="IM59" s="199"/>
      <c r="IN59" s="199"/>
      <c r="IO59" s="199"/>
      <c r="IP59" s="199"/>
      <c r="IQ59" s="199"/>
      <c r="IR59" s="199"/>
      <c r="IS59" s="199"/>
      <c r="IT59" s="199"/>
      <c r="IU59" s="199"/>
      <c r="IV59" s="199"/>
    </row>
    <row r="60" spans="1:256" s="200" customFormat="1" ht="12.75" x14ac:dyDescent="0.2">
      <c r="A60" s="191" t="str">
        <f t="shared" si="0"/>
        <v/>
      </c>
      <c r="B60" s="146" t="str">
        <f>Stoff!B58</f>
        <v>Alifater  C5-C6</v>
      </c>
      <c r="C60" s="192">
        <f t="shared" si="1"/>
        <v>0</v>
      </c>
      <c r="D60" s="193">
        <f t="shared" si="2"/>
        <v>0</v>
      </c>
      <c r="E60" s="193">
        <f t="shared" si="4"/>
        <v>0</v>
      </c>
      <c r="F60" s="194" t="e">
        <f t="shared" si="3"/>
        <v>#NUM!</v>
      </c>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5"/>
      <c r="DN60" s="195"/>
      <c r="DO60" s="195"/>
      <c r="DP60" s="195"/>
      <c r="DQ60" s="195"/>
      <c r="DR60" s="195"/>
      <c r="DS60" s="195"/>
      <c r="DT60" s="195"/>
      <c r="DU60" s="195"/>
      <c r="DV60" s="195"/>
      <c r="DW60" s="195"/>
      <c r="DX60" s="195"/>
      <c r="DY60" s="195"/>
      <c r="DZ60" s="195"/>
      <c r="EA60" s="195"/>
      <c r="EB60" s="195"/>
      <c r="EC60" s="195"/>
      <c r="ED60" s="195"/>
      <c r="EE60" s="195"/>
      <c r="EF60" s="195"/>
      <c r="EG60" s="195"/>
      <c r="EH60" s="195"/>
      <c r="EI60" s="195"/>
      <c r="EJ60" s="195"/>
      <c r="EK60" s="195"/>
      <c r="EL60" s="195"/>
      <c r="EM60" s="195"/>
      <c r="EN60" s="195"/>
      <c r="EO60" s="195"/>
      <c r="EP60" s="195"/>
      <c r="EQ60" s="195"/>
      <c r="ER60" s="195"/>
      <c r="ES60" s="195"/>
      <c r="ET60" s="195"/>
      <c r="EU60" s="195"/>
      <c r="EV60" s="195"/>
      <c r="EW60" s="195"/>
      <c r="EX60" s="195"/>
      <c r="EY60" s="195"/>
      <c r="EZ60" s="195"/>
      <c r="FA60" s="195"/>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c r="IC60" s="199"/>
      <c r="ID60" s="199"/>
      <c r="IE60" s="199"/>
      <c r="IF60" s="199"/>
      <c r="IG60" s="199"/>
      <c r="IH60" s="199"/>
      <c r="II60" s="199"/>
      <c r="IJ60" s="199"/>
      <c r="IK60" s="199"/>
      <c r="IL60" s="199"/>
      <c r="IM60" s="199"/>
      <c r="IN60" s="199"/>
      <c r="IO60" s="199"/>
      <c r="IP60" s="199"/>
      <c r="IQ60" s="199"/>
      <c r="IR60" s="199"/>
      <c r="IS60" s="199"/>
      <c r="IT60" s="199"/>
      <c r="IU60" s="199"/>
      <c r="IV60" s="199"/>
    </row>
    <row r="61" spans="1:256" s="200" customFormat="1" ht="12.75" x14ac:dyDescent="0.2">
      <c r="A61" s="191" t="str">
        <f t="shared" si="0"/>
        <v/>
      </c>
      <c r="B61" s="146" t="str">
        <f>Stoff!B59</f>
        <v>Alifater &gt; C6-C8</v>
      </c>
      <c r="C61" s="192">
        <f t="shared" si="1"/>
        <v>0</v>
      </c>
      <c r="D61" s="193">
        <f t="shared" si="2"/>
        <v>0</v>
      </c>
      <c r="E61" s="193">
        <f t="shared" si="4"/>
        <v>0</v>
      </c>
      <c r="F61" s="194" t="e">
        <f t="shared" si="3"/>
        <v>#NUM!</v>
      </c>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c r="EO61" s="195"/>
      <c r="EP61" s="195"/>
      <c r="EQ61" s="195"/>
      <c r="ER61" s="195"/>
      <c r="ES61" s="195"/>
      <c r="ET61" s="195"/>
      <c r="EU61" s="195"/>
      <c r="EV61" s="195"/>
      <c r="EW61" s="195"/>
      <c r="EX61" s="195"/>
      <c r="EY61" s="195"/>
      <c r="EZ61" s="195"/>
      <c r="FA61" s="195"/>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row>
    <row r="62" spans="1:256" s="200" customFormat="1" ht="12.75" x14ac:dyDescent="0.2">
      <c r="A62" s="191" t="str">
        <f t="shared" si="0"/>
        <v/>
      </c>
      <c r="B62" s="146" t="str">
        <f>Stoff!B60</f>
        <v>Alifater &gt; C8-C10</v>
      </c>
      <c r="C62" s="192">
        <f t="shared" si="1"/>
        <v>0</v>
      </c>
      <c r="D62" s="193">
        <f t="shared" si="2"/>
        <v>0</v>
      </c>
      <c r="E62" s="193">
        <f t="shared" si="4"/>
        <v>0</v>
      </c>
      <c r="F62" s="194" t="e">
        <f t="shared" si="3"/>
        <v>#NUM!</v>
      </c>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c r="DR62" s="195"/>
      <c r="DS62" s="195"/>
      <c r="DT62" s="195"/>
      <c r="DU62" s="195"/>
      <c r="DV62" s="195"/>
      <c r="DW62" s="195"/>
      <c r="DX62" s="195"/>
      <c r="DY62" s="195"/>
      <c r="DZ62" s="195"/>
      <c r="EA62" s="195"/>
      <c r="EB62" s="195"/>
      <c r="EC62" s="195"/>
      <c r="ED62" s="195"/>
      <c r="EE62" s="195"/>
      <c r="EF62" s="195"/>
      <c r="EG62" s="195"/>
      <c r="EH62" s="195"/>
      <c r="EI62" s="195"/>
      <c r="EJ62" s="195"/>
      <c r="EK62" s="195"/>
      <c r="EL62" s="195"/>
      <c r="EM62" s="195"/>
      <c r="EN62" s="195"/>
      <c r="EO62" s="195"/>
      <c r="EP62" s="195"/>
      <c r="EQ62" s="195"/>
      <c r="ER62" s="195"/>
      <c r="ES62" s="195"/>
      <c r="ET62" s="195"/>
      <c r="EU62" s="195"/>
      <c r="EV62" s="195"/>
      <c r="EW62" s="195"/>
      <c r="EX62" s="195"/>
      <c r="EY62" s="195"/>
      <c r="EZ62" s="195"/>
      <c r="FA62" s="195"/>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row>
    <row r="63" spans="1:256" s="200" customFormat="1" ht="12.75" x14ac:dyDescent="0.2">
      <c r="A63" s="191" t="str">
        <f t="shared" si="0"/>
        <v/>
      </c>
      <c r="B63" s="146" t="str">
        <f>Stoff!B61</f>
        <v>Sum alifater &gt; C5-C10</v>
      </c>
      <c r="C63" s="192">
        <f t="shared" si="1"/>
        <v>0</v>
      </c>
      <c r="D63" s="193">
        <f t="shared" si="2"/>
        <v>0</v>
      </c>
      <c r="E63" s="193">
        <f t="shared" si="4"/>
        <v>0</v>
      </c>
      <c r="F63" s="194" t="e">
        <f t="shared" si="3"/>
        <v>#NUM!</v>
      </c>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5"/>
      <c r="DN63" s="195"/>
      <c r="DO63" s="195"/>
      <c r="DP63" s="195"/>
      <c r="DQ63" s="195"/>
      <c r="DR63" s="195"/>
      <c r="DS63" s="195"/>
      <c r="DT63" s="195"/>
      <c r="DU63" s="195"/>
      <c r="DV63" s="195"/>
      <c r="DW63" s="195"/>
      <c r="DX63" s="195"/>
      <c r="DY63" s="195"/>
      <c r="DZ63" s="195"/>
      <c r="EA63" s="195"/>
      <c r="EB63" s="195"/>
      <c r="EC63" s="195"/>
      <c r="ED63" s="195"/>
      <c r="EE63" s="195"/>
      <c r="EF63" s="195"/>
      <c r="EG63" s="195"/>
      <c r="EH63" s="195"/>
      <c r="EI63" s="195"/>
      <c r="EJ63" s="195"/>
      <c r="EK63" s="195"/>
      <c r="EL63" s="195"/>
      <c r="EM63" s="195"/>
      <c r="EN63" s="195"/>
      <c r="EO63" s="195"/>
      <c r="EP63" s="195"/>
      <c r="EQ63" s="195"/>
      <c r="ER63" s="195"/>
      <c r="ES63" s="195"/>
      <c r="ET63" s="195"/>
      <c r="EU63" s="195"/>
      <c r="EV63" s="195"/>
      <c r="EW63" s="195"/>
      <c r="EX63" s="195"/>
      <c r="EY63" s="195"/>
      <c r="EZ63" s="195"/>
      <c r="FA63" s="195"/>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row>
    <row r="64" spans="1:256" s="200" customFormat="1" ht="12.75" x14ac:dyDescent="0.2">
      <c r="A64" s="191" t="str">
        <f t="shared" si="0"/>
        <v/>
      </c>
      <c r="B64" s="146" t="str">
        <f>Stoff!B62</f>
        <v>Alifater &gt;C10-C12</v>
      </c>
      <c r="C64" s="192">
        <f t="shared" si="1"/>
        <v>0</v>
      </c>
      <c r="D64" s="193">
        <f t="shared" si="2"/>
        <v>0</v>
      </c>
      <c r="E64" s="193">
        <f t="shared" si="4"/>
        <v>0</v>
      </c>
      <c r="F64" s="194" t="e">
        <f t="shared" si="3"/>
        <v>#NUM!</v>
      </c>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5"/>
      <c r="DN64" s="195"/>
      <c r="DO64" s="195"/>
      <c r="DP64" s="195"/>
      <c r="DQ64" s="195"/>
      <c r="DR64" s="195"/>
      <c r="DS64" s="195"/>
      <c r="DT64" s="195"/>
      <c r="DU64" s="195"/>
      <c r="DV64" s="195"/>
      <c r="DW64" s="195"/>
      <c r="DX64" s="195"/>
      <c r="DY64" s="195"/>
      <c r="DZ64" s="195"/>
      <c r="EA64" s="195"/>
      <c r="EB64" s="195"/>
      <c r="EC64" s="195"/>
      <c r="ED64" s="195"/>
      <c r="EE64" s="195"/>
      <c r="EF64" s="195"/>
      <c r="EG64" s="195"/>
      <c r="EH64" s="195"/>
      <c r="EI64" s="195"/>
      <c r="EJ64" s="195"/>
      <c r="EK64" s="195"/>
      <c r="EL64" s="195"/>
      <c r="EM64" s="195"/>
      <c r="EN64" s="195"/>
      <c r="EO64" s="195"/>
      <c r="EP64" s="195"/>
      <c r="EQ64" s="195"/>
      <c r="ER64" s="195"/>
      <c r="ES64" s="195"/>
      <c r="ET64" s="195"/>
      <c r="EU64" s="195"/>
      <c r="EV64" s="195"/>
      <c r="EW64" s="195"/>
      <c r="EX64" s="195"/>
      <c r="EY64" s="195"/>
      <c r="EZ64" s="195"/>
      <c r="FA64" s="195"/>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c r="IC64" s="199"/>
      <c r="ID64" s="199"/>
      <c r="IE64" s="199"/>
      <c r="IF64" s="199"/>
      <c r="IG64" s="199"/>
      <c r="IH64" s="199"/>
      <c r="II64" s="199"/>
      <c r="IJ64" s="199"/>
      <c r="IK64" s="199"/>
      <c r="IL64" s="199"/>
      <c r="IM64" s="199"/>
      <c r="IN64" s="199"/>
      <c r="IO64" s="199"/>
      <c r="IP64" s="199"/>
      <c r="IQ64" s="199"/>
      <c r="IR64" s="199"/>
      <c r="IS64" s="199"/>
      <c r="IT64" s="199"/>
      <c r="IU64" s="199"/>
      <c r="IV64" s="199"/>
    </row>
    <row r="65" spans="1:256" s="200" customFormat="1" ht="12.75" x14ac:dyDescent="0.2">
      <c r="A65" s="191" t="str">
        <f t="shared" si="0"/>
        <v/>
      </c>
      <c r="B65" s="146" t="str">
        <f>Stoff!B63</f>
        <v>Alifater &gt;C12-C35</v>
      </c>
      <c r="C65" s="192">
        <f t="shared" si="1"/>
        <v>0</v>
      </c>
      <c r="D65" s="193">
        <f t="shared" si="2"/>
        <v>0</v>
      </c>
      <c r="E65" s="193">
        <f t="shared" si="4"/>
        <v>0</v>
      </c>
      <c r="F65" s="194" t="e">
        <f t="shared" si="3"/>
        <v>#NUM!</v>
      </c>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195"/>
      <c r="DY65" s="195"/>
      <c r="DZ65" s="195"/>
      <c r="EA65" s="195"/>
      <c r="EB65" s="195"/>
      <c r="EC65" s="195"/>
      <c r="ED65" s="195"/>
      <c r="EE65" s="195"/>
      <c r="EF65" s="195"/>
      <c r="EG65" s="195"/>
      <c r="EH65" s="195"/>
      <c r="EI65" s="195"/>
      <c r="EJ65" s="195"/>
      <c r="EK65" s="195"/>
      <c r="EL65" s="195"/>
      <c r="EM65" s="195"/>
      <c r="EN65" s="195"/>
      <c r="EO65" s="195"/>
      <c r="EP65" s="195"/>
      <c r="EQ65" s="195"/>
      <c r="ER65" s="195"/>
      <c r="ES65" s="195"/>
      <c r="ET65" s="195"/>
      <c r="EU65" s="195"/>
      <c r="EV65" s="195"/>
      <c r="EW65" s="195"/>
      <c r="EX65" s="195"/>
      <c r="EY65" s="195"/>
      <c r="EZ65" s="195"/>
      <c r="FA65" s="195"/>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c r="IC65" s="199"/>
      <c r="ID65" s="199"/>
      <c r="IE65" s="199"/>
      <c r="IF65" s="199"/>
      <c r="IG65" s="199"/>
      <c r="IH65" s="199"/>
      <c r="II65" s="199"/>
      <c r="IJ65" s="199"/>
      <c r="IK65" s="199"/>
      <c r="IL65" s="199"/>
      <c r="IM65" s="199"/>
      <c r="IN65" s="199"/>
      <c r="IO65" s="199"/>
      <c r="IP65" s="199"/>
      <c r="IQ65" s="199"/>
      <c r="IR65" s="199"/>
      <c r="IS65" s="199"/>
      <c r="IT65" s="199"/>
      <c r="IU65" s="199"/>
      <c r="IV65" s="199"/>
    </row>
    <row r="66" spans="1:256" s="200" customFormat="1" ht="12.75" x14ac:dyDescent="0.2">
      <c r="A66" s="191" t="str">
        <f t="shared" si="0"/>
        <v/>
      </c>
      <c r="B66" s="146" t="str">
        <f>Stoff!B64</f>
        <v>MTBE</v>
      </c>
      <c r="C66" s="192">
        <f t="shared" si="1"/>
        <v>0</v>
      </c>
      <c r="D66" s="193">
        <f t="shared" si="2"/>
        <v>0</v>
      </c>
      <c r="E66" s="193">
        <f t="shared" si="4"/>
        <v>0</v>
      </c>
      <c r="F66" s="194" t="e">
        <f t="shared" si="3"/>
        <v>#NUM!</v>
      </c>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5"/>
      <c r="DN66" s="195"/>
      <c r="DO66" s="195"/>
      <c r="DP66" s="195"/>
      <c r="DQ66" s="195"/>
      <c r="DR66" s="195"/>
      <c r="DS66" s="195"/>
      <c r="DT66" s="195"/>
      <c r="DU66" s="195"/>
      <c r="DV66" s="195"/>
      <c r="DW66" s="195"/>
      <c r="DX66" s="195"/>
      <c r="DY66" s="195"/>
      <c r="DZ66" s="195"/>
      <c r="EA66" s="195"/>
      <c r="EB66" s="195"/>
      <c r="EC66" s="195"/>
      <c r="ED66" s="195"/>
      <c r="EE66" s="195"/>
      <c r="EF66" s="195"/>
      <c r="EG66" s="195"/>
      <c r="EH66" s="195"/>
      <c r="EI66" s="195"/>
      <c r="EJ66" s="195"/>
      <c r="EK66" s="195"/>
      <c r="EL66" s="195"/>
      <c r="EM66" s="195"/>
      <c r="EN66" s="195"/>
      <c r="EO66" s="195"/>
      <c r="EP66" s="195"/>
      <c r="EQ66" s="195"/>
      <c r="ER66" s="195"/>
      <c r="ES66" s="195"/>
      <c r="ET66" s="195"/>
      <c r="EU66" s="195"/>
      <c r="EV66" s="195"/>
      <c r="EW66" s="195"/>
      <c r="EX66" s="195"/>
      <c r="EY66" s="195"/>
      <c r="EZ66" s="195"/>
      <c r="FA66" s="195"/>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c r="IC66" s="199"/>
      <c r="ID66" s="199"/>
      <c r="IE66" s="199"/>
      <c r="IF66" s="199"/>
      <c r="IG66" s="199"/>
      <c r="IH66" s="199"/>
      <c r="II66" s="199"/>
      <c r="IJ66" s="199"/>
      <c r="IK66" s="199"/>
      <c r="IL66" s="199"/>
      <c r="IM66" s="199"/>
      <c r="IN66" s="199"/>
      <c r="IO66" s="199"/>
      <c r="IP66" s="199"/>
      <c r="IQ66" s="199"/>
      <c r="IR66" s="199"/>
      <c r="IS66" s="199"/>
      <c r="IT66" s="199"/>
      <c r="IU66" s="199"/>
      <c r="IV66" s="199"/>
    </row>
    <row r="67" spans="1:256" s="200" customFormat="1" ht="12.75" x14ac:dyDescent="0.2">
      <c r="A67" s="191" t="str">
        <f t="shared" si="0"/>
        <v/>
      </c>
      <c r="B67" s="146" t="str">
        <f>Stoff!B65</f>
        <v>Tetraetylbly</v>
      </c>
      <c r="C67" s="192">
        <f t="shared" si="1"/>
        <v>0</v>
      </c>
      <c r="D67" s="193">
        <f t="shared" si="2"/>
        <v>0</v>
      </c>
      <c r="E67" s="193">
        <f t="shared" si="4"/>
        <v>0</v>
      </c>
      <c r="F67" s="194" t="e">
        <f t="shared" si="3"/>
        <v>#NUM!</v>
      </c>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c r="EB67" s="195"/>
      <c r="EC67" s="195"/>
      <c r="ED67" s="195"/>
      <c r="EE67" s="195"/>
      <c r="EF67" s="195"/>
      <c r="EG67" s="195"/>
      <c r="EH67" s="195"/>
      <c r="EI67" s="195"/>
      <c r="EJ67" s="195"/>
      <c r="EK67" s="195"/>
      <c r="EL67" s="195"/>
      <c r="EM67" s="195"/>
      <c r="EN67" s="195"/>
      <c r="EO67" s="195"/>
      <c r="EP67" s="195"/>
      <c r="EQ67" s="195"/>
      <c r="ER67" s="195"/>
      <c r="ES67" s="195"/>
      <c r="ET67" s="195"/>
      <c r="EU67" s="195"/>
      <c r="EV67" s="195"/>
      <c r="EW67" s="195"/>
      <c r="EX67" s="195"/>
      <c r="EY67" s="195"/>
      <c r="EZ67" s="195"/>
      <c r="FA67" s="195"/>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c r="IC67" s="199"/>
      <c r="ID67" s="199"/>
      <c r="IE67" s="199"/>
      <c r="IF67" s="199"/>
      <c r="IG67" s="199"/>
      <c r="IH67" s="199"/>
      <c r="II67" s="199"/>
      <c r="IJ67" s="199"/>
      <c r="IK67" s="199"/>
      <c r="IL67" s="199"/>
      <c r="IM67" s="199"/>
      <c r="IN67" s="199"/>
      <c r="IO67" s="199"/>
      <c r="IP67" s="199"/>
      <c r="IQ67" s="199"/>
      <c r="IR67" s="199"/>
      <c r="IS67" s="199"/>
      <c r="IT67" s="199"/>
      <c r="IU67" s="199"/>
      <c r="IV67" s="199"/>
    </row>
    <row r="68" spans="1:256" s="200" customFormat="1" ht="12.75" x14ac:dyDescent="0.2">
      <c r="A68" s="191" t="str">
        <f t="shared" ref="A68:A86" si="5">IF(C68&gt;0,"x","")</f>
        <v/>
      </c>
      <c r="B68" s="146" t="str">
        <f>Stoff!B66</f>
        <v>PBDE-99</v>
      </c>
      <c r="C68" s="192">
        <f t="shared" ref="C68:C86" si="6">COUNT(G68:IV68)</f>
        <v>0</v>
      </c>
      <c r="D68" s="193">
        <f t="shared" ref="D68:D86" si="7">MAXA(G68:IV68)</f>
        <v>0</v>
      </c>
      <c r="E68" s="193">
        <f t="shared" si="4"/>
        <v>0</v>
      </c>
      <c r="F68" s="194" t="e">
        <f t="shared" ref="F68:F86" si="8">D68/MEDIAN(G68:IV68)</f>
        <v>#NUM!</v>
      </c>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c r="EO68" s="195"/>
      <c r="EP68" s="195"/>
      <c r="EQ68" s="195"/>
      <c r="ER68" s="195"/>
      <c r="ES68" s="195"/>
      <c r="ET68" s="195"/>
      <c r="EU68" s="195"/>
      <c r="EV68" s="195"/>
      <c r="EW68" s="195"/>
      <c r="EX68" s="195"/>
      <c r="EY68" s="195"/>
      <c r="EZ68" s="195"/>
      <c r="FA68" s="195"/>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row>
    <row r="69" spans="1:256" s="200" customFormat="1" ht="12.75" x14ac:dyDescent="0.2">
      <c r="A69" s="191" t="str">
        <f t="shared" si="5"/>
        <v/>
      </c>
      <c r="B69" s="146" t="str">
        <f>Stoff!B67</f>
        <v>PBDE-154</v>
      </c>
      <c r="C69" s="192">
        <f t="shared" si="6"/>
        <v>0</v>
      </c>
      <c r="D69" s="193">
        <f t="shared" si="7"/>
        <v>0</v>
      </c>
      <c r="E69" s="193">
        <f t="shared" ref="E69:E86" si="9">IF(D69&gt;0,AVERAGE(G69:IV69),0)</f>
        <v>0</v>
      </c>
      <c r="F69" s="194" t="e">
        <f t="shared" si="8"/>
        <v>#NUM!</v>
      </c>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c r="EO69" s="195"/>
      <c r="EP69" s="195"/>
      <c r="EQ69" s="195"/>
      <c r="ER69" s="195"/>
      <c r="ES69" s="195"/>
      <c r="ET69" s="195"/>
      <c r="EU69" s="195"/>
      <c r="EV69" s="195"/>
      <c r="EW69" s="195"/>
      <c r="EX69" s="195"/>
      <c r="EY69" s="195"/>
      <c r="EZ69" s="195"/>
      <c r="FA69" s="195"/>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c r="IC69" s="199"/>
      <c r="ID69" s="199"/>
      <c r="IE69" s="199"/>
      <c r="IF69" s="199"/>
      <c r="IG69" s="199"/>
      <c r="IH69" s="199"/>
      <c r="II69" s="199"/>
      <c r="IJ69" s="199"/>
      <c r="IK69" s="199"/>
      <c r="IL69" s="199"/>
      <c r="IM69" s="199"/>
      <c r="IN69" s="199"/>
      <c r="IO69" s="199"/>
      <c r="IP69" s="199"/>
      <c r="IQ69" s="199"/>
      <c r="IR69" s="199"/>
      <c r="IS69" s="199"/>
      <c r="IT69" s="199"/>
      <c r="IU69" s="199"/>
      <c r="IV69" s="199"/>
    </row>
    <row r="70" spans="1:256" s="200" customFormat="1" ht="12.75" x14ac:dyDescent="0.2">
      <c r="A70" s="191" t="str">
        <f t="shared" si="5"/>
        <v/>
      </c>
      <c r="B70" s="146" t="str">
        <f>Stoff!B68</f>
        <v>PBDE-209</v>
      </c>
      <c r="C70" s="192">
        <f t="shared" si="6"/>
        <v>0</v>
      </c>
      <c r="D70" s="193">
        <f t="shared" si="7"/>
        <v>0</v>
      </c>
      <c r="E70" s="193">
        <f t="shared" si="9"/>
        <v>0</v>
      </c>
      <c r="F70" s="194" t="e">
        <f t="shared" si="8"/>
        <v>#NUM!</v>
      </c>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5"/>
      <c r="DK70" s="195"/>
      <c r="DL70" s="195"/>
      <c r="DM70" s="195"/>
      <c r="DN70" s="195"/>
      <c r="DO70" s="195"/>
      <c r="DP70" s="195"/>
      <c r="DQ70" s="195"/>
      <c r="DR70" s="195"/>
      <c r="DS70" s="195"/>
      <c r="DT70" s="195"/>
      <c r="DU70" s="195"/>
      <c r="DV70" s="195"/>
      <c r="DW70" s="195"/>
      <c r="DX70" s="195"/>
      <c r="DY70" s="195"/>
      <c r="DZ70" s="195"/>
      <c r="EA70" s="195"/>
      <c r="EB70" s="195"/>
      <c r="EC70" s="195"/>
      <c r="ED70" s="195"/>
      <c r="EE70" s="195"/>
      <c r="EF70" s="195"/>
      <c r="EG70" s="195"/>
      <c r="EH70" s="195"/>
      <c r="EI70" s="195"/>
      <c r="EJ70" s="195"/>
      <c r="EK70" s="195"/>
      <c r="EL70" s="195"/>
      <c r="EM70" s="195"/>
      <c r="EN70" s="195"/>
      <c r="EO70" s="195"/>
      <c r="EP70" s="195"/>
      <c r="EQ70" s="195"/>
      <c r="ER70" s="195"/>
      <c r="ES70" s="195"/>
      <c r="ET70" s="195"/>
      <c r="EU70" s="195"/>
      <c r="EV70" s="195"/>
      <c r="EW70" s="195"/>
      <c r="EX70" s="195"/>
      <c r="EY70" s="195"/>
      <c r="EZ70" s="195"/>
      <c r="FA70" s="195"/>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row>
    <row r="71" spans="1:256" s="200" customFormat="1" ht="12.75" x14ac:dyDescent="0.2">
      <c r="A71" s="191" t="str">
        <f t="shared" si="5"/>
        <v/>
      </c>
      <c r="B71" s="146" t="str">
        <f>Stoff!B69</f>
        <v>HBCDD</v>
      </c>
      <c r="C71" s="192">
        <f t="shared" si="6"/>
        <v>0</v>
      </c>
      <c r="D71" s="193">
        <f t="shared" si="7"/>
        <v>0</v>
      </c>
      <c r="E71" s="193">
        <f t="shared" si="9"/>
        <v>0</v>
      </c>
      <c r="F71" s="194" t="e">
        <f t="shared" si="8"/>
        <v>#NUM!</v>
      </c>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5"/>
      <c r="DK71" s="195"/>
      <c r="DL71" s="195"/>
      <c r="DM71" s="195"/>
      <c r="DN71" s="195"/>
      <c r="DO71" s="195"/>
      <c r="DP71" s="195"/>
      <c r="DQ71" s="195"/>
      <c r="DR71" s="195"/>
      <c r="DS71" s="195"/>
      <c r="DT71" s="195"/>
      <c r="DU71" s="195"/>
      <c r="DV71" s="195"/>
      <c r="DW71" s="195"/>
      <c r="DX71" s="195"/>
      <c r="DY71" s="195"/>
      <c r="DZ71" s="195"/>
      <c r="EA71" s="195"/>
      <c r="EB71" s="195"/>
      <c r="EC71" s="195"/>
      <c r="ED71" s="195"/>
      <c r="EE71" s="195"/>
      <c r="EF71" s="195"/>
      <c r="EG71" s="195"/>
      <c r="EH71" s="195"/>
      <c r="EI71" s="195"/>
      <c r="EJ71" s="195"/>
      <c r="EK71" s="195"/>
      <c r="EL71" s="195"/>
      <c r="EM71" s="195"/>
      <c r="EN71" s="195"/>
      <c r="EO71" s="195"/>
      <c r="EP71" s="195"/>
      <c r="EQ71" s="195"/>
      <c r="ER71" s="195"/>
      <c r="ES71" s="195"/>
      <c r="ET71" s="195"/>
      <c r="EU71" s="195"/>
      <c r="EV71" s="195"/>
      <c r="EW71" s="195"/>
      <c r="EX71" s="195"/>
      <c r="EY71" s="195"/>
      <c r="EZ71" s="195"/>
      <c r="FA71" s="195"/>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row>
    <row r="72" spans="1:256" s="200" customFormat="1" ht="12.75" x14ac:dyDescent="0.2">
      <c r="A72" s="191" t="str">
        <f t="shared" si="5"/>
        <v/>
      </c>
      <c r="B72" s="146" t="str">
        <f>Stoff!B70</f>
        <v>Tetrabrombisfenol A</v>
      </c>
      <c r="C72" s="192">
        <f t="shared" si="6"/>
        <v>0</v>
      </c>
      <c r="D72" s="193">
        <f t="shared" si="7"/>
        <v>0</v>
      </c>
      <c r="E72" s="193">
        <f t="shared" si="9"/>
        <v>0</v>
      </c>
      <c r="F72" s="194" t="e">
        <f t="shared" si="8"/>
        <v>#NUM!</v>
      </c>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c r="EB72" s="195"/>
      <c r="EC72" s="195"/>
      <c r="ED72" s="195"/>
      <c r="EE72" s="195"/>
      <c r="EF72" s="195"/>
      <c r="EG72" s="195"/>
      <c r="EH72" s="195"/>
      <c r="EI72" s="195"/>
      <c r="EJ72" s="195"/>
      <c r="EK72" s="195"/>
      <c r="EL72" s="195"/>
      <c r="EM72" s="195"/>
      <c r="EN72" s="195"/>
      <c r="EO72" s="195"/>
      <c r="EP72" s="195"/>
      <c r="EQ72" s="195"/>
      <c r="ER72" s="195"/>
      <c r="ES72" s="195"/>
      <c r="ET72" s="195"/>
      <c r="EU72" s="195"/>
      <c r="EV72" s="195"/>
      <c r="EW72" s="195"/>
      <c r="EX72" s="195"/>
      <c r="EY72" s="195"/>
      <c r="EZ72" s="195"/>
      <c r="FA72" s="195"/>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row>
    <row r="73" spans="1:256" s="200" customFormat="1" ht="12.75" x14ac:dyDescent="0.2">
      <c r="A73" s="191" t="str">
        <f t="shared" si="5"/>
        <v/>
      </c>
      <c r="B73" s="146" t="str">
        <f>Stoff!B71</f>
        <v>Bisfenol A</v>
      </c>
      <c r="C73" s="192">
        <f t="shared" si="6"/>
        <v>0</v>
      </c>
      <c r="D73" s="193">
        <f t="shared" si="7"/>
        <v>0</v>
      </c>
      <c r="E73" s="193">
        <f t="shared" si="9"/>
        <v>0</v>
      </c>
      <c r="F73" s="194" t="e">
        <f t="shared" si="8"/>
        <v>#NUM!</v>
      </c>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c r="CT73" s="195"/>
      <c r="CU73" s="195"/>
      <c r="CV73" s="195"/>
      <c r="CW73" s="195"/>
      <c r="CX73" s="195"/>
      <c r="CY73" s="195"/>
      <c r="CZ73" s="195"/>
      <c r="DA73" s="195"/>
      <c r="DB73" s="195"/>
      <c r="DC73" s="195"/>
      <c r="DD73" s="195"/>
      <c r="DE73" s="195"/>
      <c r="DF73" s="195"/>
      <c r="DG73" s="195"/>
      <c r="DH73" s="195"/>
      <c r="DI73" s="195"/>
      <c r="DJ73" s="195"/>
      <c r="DK73" s="195"/>
      <c r="DL73" s="195"/>
      <c r="DM73" s="195"/>
      <c r="DN73" s="195"/>
      <c r="DO73" s="195"/>
      <c r="DP73" s="195"/>
      <c r="DQ73" s="195"/>
      <c r="DR73" s="195"/>
      <c r="DS73" s="195"/>
      <c r="DT73" s="195"/>
      <c r="DU73" s="195"/>
      <c r="DV73" s="195"/>
      <c r="DW73" s="195"/>
      <c r="DX73" s="195"/>
      <c r="DY73" s="195"/>
      <c r="DZ73" s="195"/>
      <c r="EA73" s="195"/>
      <c r="EB73" s="195"/>
      <c r="EC73" s="195"/>
      <c r="ED73" s="195"/>
      <c r="EE73" s="195"/>
      <c r="EF73" s="195"/>
      <c r="EG73" s="195"/>
      <c r="EH73" s="195"/>
      <c r="EI73" s="195"/>
      <c r="EJ73" s="195"/>
      <c r="EK73" s="195"/>
      <c r="EL73" s="195"/>
      <c r="EM73" s="195"/>
      <c r="EN73" s="195"/>
      <c r="EO73" s="195"/>
      <c r="EP73" s="195"/>
      <c r="EQ73" s="195"/>
      <c r="ER73" s="195"/>
      <c r="ES73" s="195"/>
      <c r="ET73" s="195"/>
      <c r="EU73" s="195"/>
      <c r="EV73" s="195"/>
      <c r="EW73" s="195"/>
      <c r="EX73" s="195"/>
      <c r="EY73" s="195"/>
      <c r="EZ73" s="195"/>
      <c r="FA73" s="195"/>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row>
    <row r="74" spans="1:256" s="200" customFormat="1" ht="12.75" x14ac:dyDescent="0.2">
      <c r="A74" s="191" t="str">
        <f t="shared" si="5"/>
        <v/>
      </c>
      <c r="B74" s="146" t="str">
        <f>Stoff!B72</f>
        <v>PFOS</v>
      </c>
      <c r="C74" s="192">
        <f t="shared" si="6"/>
        <v>0</v>
      </c>
      <c r="D74" s="193">
        <f t="shared" si="7"/>
        <v>0</v>
      </c>
      <c r="E74" s="193">
        <f t="shared" si="9"/>
        <v>0</v>
      </c>
      <c r="F74" s="194" t="e">
        <f t="shared" si="8"/>
        <v>#NUM!</v>
      </c>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c r="DQ74" s="195"/>
      <c r="DR74" s="195"/>
      <c r="DS74" s="195"/>
      <c r="DT74" s="195"/>
      <c r="DU74" s="195"/>
      <c r="DV74" s="195"/>
      <c r="DW74" s="195"/>
      <c r="DX74" s="195"/>
      <c r="DY74" s="195"/>
      <c r="DZ74" s="195"/>
      <c r="EA74" s="195"/>
      <c r="EB74" s="195"/>
      <c r="EC74" s="195"/>
      <c r="ED74" s="195"/>
      <c r="EE74" s="195"/>
      <c r="EF74" s="195"/>
      <c r="EG74" s="195"/>
      <c r="EH74" s="195"/>
      <c r="EI74" s="195"/>
      <c r="EJ74" s="195"/>
      <c r="EK74" s="195"/>
      <c r="EL74" s="195"/>
      <c r="EM74" s="195"/>
      <c r="EN74" s="195"/>
      <c r="EO74" s="195"/>
      <c r="EP74" s="195"/>
      <c r="EQ74" s="195"/>
      <c r="ER74" s="195"/>
      <c r="ES74" s="195"/>
      <c r="ET74" s="195"/>
      <c r="EU74" s="195"/>
      <c r="EV74" s="195"/>
      <c r="EW74" s="195"/>
      <c r="EX74" s="195"/>
      <c r="EY74" s="195"/>
      <c r="EZ74" s="195"/>
      <c r="FA74" s="195"/>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row>
    <row r="75" spans="1:256" s="200" customFormat="1" ht="12.75" x14ac:dyDescent="0.2">
      <c r="A75" s="191" t="str">
        <f t="shared" si="5"/>
        <v/>
      </c>
      <c r="B75" s="146" t="str">
        <f>Stoff!B73</f>
        <v>Nonylfenol</v>
      </c>
      <c r="C75" s="192">
        <f t="shared" si="6"/>
        <v>0</v>
      </c>
      <c r="D75" s="193">
        <f t="shared" si="7"/>
        <v>0</v>
      </c>
      <c r="E75" s="193">
        <f t="shared" si="9"/>
        <v>0</v>
      </c>
      <c r="F75" s="194" t="e">
        <f t="shared" si="8"/>
        <v>#NUM!</v>
      </c>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5"/>
      <c r="DR75" s="195"/>
      <c r="DS75" s="195"/>
      <c r="DT75" s="195"/>
      <c r="DU75" s="195"/>
      <c r="DV75" s="195"/>
      <c r="DW75" s="195"/>
      <c r="DX75" s="195"/>
      <c r="DY75" s="195"/>
      <c r="DZ75" s="195"/>
      <c r="EA75" s="195"/>
      <c r="EB75" s="195"/>
      <c r="EC75" s="195"/>
      <c r="ED75" s="195"/>
      <c r="EE75" s="195"/>
      <c r="EF75" s="195"/>
      <c r="EG75" s="195"/>
      <c r="EH75" s="195"/>
      <c r="EI75" s="195"/>
      <c r="EJ75" s="195"/>
      <c r="EK75" s="195"/>
      <c r="EL75" s="195"/>
      <c r="EM75" s="195"/>
      <c r="EN75" s="195"/>
      <c r="EO75" s="195"/>
      <c r="EP75" s="195"/>
      <c r="EQ75" s="195"/>
      <c r="ER75" s="195"/>
      <c r="ES75" s="195"/>
      <c r="ET75" s="195"/>
      <c r="EU75" s="195"/>
      <c r="EV75" s="195"/>
      <c r="EW75" s="195"/>
      <c r="EX75" s="195"/>
      <c r="EY75" s="195"/>
      <c r="EZ75" s="195"/>
      <c r="FA75" s="195"/>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c r="IC75" s="199"/>
      <c r="ID75" s="199"/>
      <c r="IE75" s="199"/>
      <c r="IF75" s="199"/>
      <c r="IG75" s="199"/>
      <c r="IH75" s="199"/>
      <c r="II75" s="199"/>
      <c r="IJ75" s="199"/>
      <c r="IK75" s="199"/>
      <c r="IL75" s="199"/>
      <c r="IM75" s="199"/>
      <c r="IN75" s="199"/>
      <c r="IO75" s="199"/>
      <c r="IP75" s="199"/>
      <c r="IQ75" s="199"/>
      <c r="IR75" s="199"/>
      <c r="IS75" s="199"/>
      <c r="IT75" s="199"/>
      <c r="IU75" s="199"/>
      <c r="IV75" s="199"/>
    </row>
    <row r="76" spans="1:256" s="200" customFormat="1" ht="12.75" x14ac:dyDescent="0.2">
      <c r="A76" s="191" t="str">
        <f t="shared" si="5"/>
        <v/>
      </c>
      <c r="B76" s="146" t="str">
        <f>Stoff!B74</f>
        <v>Nonylfenoletoksilat</v>
      </c>
      <c r="C76" s="192">
        <f t="shared" si="6"/>
        <v>0</v>
      </c>
      <c r="D76" s="193">
        <f t="shared" si="7"/>
        <v>0</v>
      </c>
      <c r="E76" s="193">
        <f t="shared" si="9"/>
        <v>0</v>
      </c>
      <c r="F76" s="194" t="e">
        <f t="shared" si="8"/>
        <v>#NUM!</v>
      </c>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c r="CX76" s="195"/>
      <c r="CY76" s="195"/>
      <c r="CZ76" s="195"/>
      <c r="DA76" s="195"/>
      <c r="DB76" s="195"/>
      <c r="DC76" s="195"/>
      <c r="DD76" s="195"/>
      <c r="DE76" s="195"/>
      <c r="DF76" s="195"/>
      <c r="DG76" s="195"/>
      <c r="DH76" s="195"/>
      <c r="DI76" s="195"/>
      <c r="DJ76" s="195"/>
      <c r="DK76" s="195"/>
      <c r="DL76" s="195"/>
      <c r="DM76" s="195"/>
      <c r="DN76" s="195"/>
      <c r="DO76" s="195"/>
      <c r="DP76" s="195"/>
      <c r="DQ76" s="195"/>
      <c r="DR76" s="195"/>
      <c r="DS76" s="195"/>
      <c r="DT76" s="195"/>
      <c r="DU76" s="195"/>
      <c r="DV76" s="195"/>
      <c r="DW76" s="195"/>
      <c r="DX76" s="195"/>
      <c r="DY76" s="195"/>
      <c r="DZ76" s="195"/>
      <c r="EA76" s="195"/>
      <c r="EB76" s="195"/>
      <c r="EC76" s="195"/>
      <c r="ED76" s="195"/>
      <c r="EE76" s="195"/>
      <c r="EF76" s="195"/>
      <c r="EG76" s="195"/>
      <c r="EH76" s="195"/>
      <c r="EI76" s="195"/>
      <c r="EJ76" s="195"/>
      <c r="EK76" s="195"/>
      <c r="EL76" s="195"/>
      <c r="EM76" s="195"/>
      <c r="EN76" s="195"/>
      <c r="EO76" s="195"/>
      <c r="EP76" s="195"/>
      <c r="EQ76" s="195"/>
      <c r="ER76" s="195"/>
      <c r="ES76" s="195"/>
      <c r="ET76" s="195"/>
      <c r="EU76" s="195"/>
      <c r="EV76" s="195"/>
      <c r="EW76" s="195"/>
      <c r="EX76" s="195"/>
      <c r="EY76" s="195"/>
      <c r="EZ76" s="195"/>
      <c r="FA76" s="195"/>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c r="IC76" s="199"/>
      <c r="ID76" s="199"/>
      <c r="IE76" s="199"/>
      <c r="IF76" s="199"/>
      <c r="IG76" s="199"/>
      <c r="IH76" s="199"/>
      <c r="II76" s="199"/>
      <c r="IJ76" s="199"/>
      <c r="IK76" s="199"/>
      <c r="IL76" s="199"/>
      <c r="IM76" s="199"/>
      <c r="IN76" s="199"/>
      <c r="IO76" s="199"/>
      <c r="IP76" s="199"/>
      <c r="IQ76" s="199"/>
      <c r="IR76" s="199"/>
      <c r="IS76" s="199"/>
      <c r="IT76" s="199"/>
      <c r="IU76" s="199"/>
      <c r="IV76" s="199"/>
    </row>
    <row r="77" spans="1:256" s="200" customFormat="1" ht="12.75" x14ac:dyDescent="0.2">
      <c r="A77" s="191" t="str">
        <f t="shared" si="5"/>
        <v/>
      </c>
      <c r="B77" s="146" t="str">
        <f>Stoff!B75</f>
        <v>Oktylfenol</v>
      </c>
      <c r="C77" s="192">
        <f t="shared" si="6"/>
        <v>0</v>
      </c>
      <c r="D77" s="193">
        <f t="shared" si="7"/>
        <v>0</v>
      </c>
      <c r="E77" s="193">
        <f t="shared" si="9"/>
        <v>0</v>
      </c>
      <c r="F77" s="194" t="e">
        <f t="shared" si="8"/>
        <v>#NUM!</v>
      </c>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c r="CT77" s="195"/>
      <c r="CU77" s="195"/>
      <c r="CV77" s="195"/>
      <c r="CW77" s="195"/>
      <c r="CX77" s="195"/>
      <c r="CY77" s="195"/>
      <c r="CZ77" s="195"/>
      <c r="DA77" s="195"/>
      <c r="DB77" s="195"/>
      <c r="DC77" s="195"/>
      <c r="DD77" s="195"/>
      <c r="DE77" s="195"/>
      <c r="DF77" s="195"/>
      <c r="DG77" s="195"/>
      <c r="DH77" s="195"/>
      <c r="DI77" s="195"/>
      <c r="DJ77" s="195"/>
      <c r="DK77" s="195"/>
      <c r="DL77" s="195"/>
      <c r="DM77" s="195"/>
      <c r="DN77" s="195"/>
      <c r="DO77" s="195"/>
      <c r="DP77" s="195"/>
      <c r="DQ77" s="195"/>
      <c r="DR77" s="195"/>
      <c r="DS77" s="195"/>
      <c r="DT77" s="195"/>
      <c r="DU77" s="195"/>
      <c r="DV77" s="195"/>
      <c r="DW77" s="195"/>
      <c r="DX77" s="195"/>
      <c r="DY77" s="195"/>
      <c r="DZ77" s="195"/>
      <c r="EA77" s="195"/>
      <c r="EB77" s="195"/>
      <c r="EC77" s="195"/>
      <c r="ED77" s="195"/>
      <c r="EE77" s="195"/>
      <c r="EF77" s="195"/>
      <c r="EG77" s="195"/>
      <c r="EH77" s="195"/>
      <c r="EI77" s="195"/>
      <c r="EJ77" s="195"/>
      <c r="EK77" s="195"/>
      <c r="EL77" s="195"/>
      <c r="EM77" s="195"/>
      <c r="EN77" s="195"/>
      <c r="EO77" s="195"/>
      <c r="EP77" s="195"/>
      <c r="EQ77" s="195"/>
      <c r="ER77" s="195"/>
      <c r="ES77" s="195"/>
      <c r="ET77" s="195"/>
      <c r="EU77" s="195"/>
      <c r="EV77" s="195"/>
      <c r="EW77" s="195"/>
      <c r="EX77" s="195"/>
      <c r="EY77" s="195"/>
      <c r="EZ77" s="195"/>
      <c r="FA77" s="195"/>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c r="IC77" s="199"/>
      <c r="ID77" s="199"/>
      <c r="IE77" s="199"/>
      <c r="IF77" s="199"/>
      <c r="IG77" s="199"/>
      <c r="IH77" s="199"/>
      <c r="II77" s="199"/>
      <c r="IJ77" s="199"/>
      <c r="IK77" s="199"/>
      <c r="IL77" s="199"/>
      <c r="IM77" s="199"/>
      <c r="IN77" s="199"/>
      <c r="IO77" s="199"/>
      <c r="IP77" s="199"/>
      <c r="IQ77" s="199"/>
      <c r="IR77" s="199"/>
      <c r="IS77" s="199"/>
      <c r="IT77" s="199"/>
      <c r="IU77" s="199"/>
      <c r="IV77" s="199"/>
    </row>
    <row r="78" spans="1:256" s="200" customFormat="1" ht="12.75" x14ac:dyDescent="0.2">
      <c r="A78" s="191" t="str">
        <f t="shared" si="5"/>
        <v/>
      </c>
      <c r="B78" s="146" t="str">
        <f>Stoff!B76</f>
        <v>Oktylfenoletoksilat</v>
      </c>
      <c r="C78" s="192">
        <f t="shared" si="6"/>
        <v>0</v>
      </c>
      <c r="D78" s="193">
        <f t="shared" si="7"/>
        <v>0</v>
      </c>
      <c r="E78" s="193">
        <f t="shared" si="9"/>
        <v>0</v>
      </c>
      <c r="F78" s="194" t="e">
        <f t="shared" si="8"/>
        <v>#NUM!</v>
      </c>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5"/>
      <c r="DK78" s="195"/>
      <c r="DL78" s="195"/>
      <c r="DM78" s="195"/>
      <c r="DN78" s="195"/>
      <c r="DO78" s="195"/>
      <c r="DP78" s="195"/>
      <c r="DQ78" s="195"/>
      <c r="DR78" s="195"/>
      <c r="DS78" s="195"/>
      <c r="DT78" s="195"/>
      <c r="DU78" s="195"/>
      <c r="DV78" s="195"/>
      <c r="DW78" s="195"/>
      <c r="DX78" s="195"/>
      <c r="DY78" s="195"/>
      <c r="DZ78" s="195"/>
      <c r="EA78" s="195"/>
      <c r="EB78" s="195"/>
      <c r="EC78" s="195"/>
      <c r="ED78" s="195"/>
      <c r="EE78" s="195"/>
      <c r="EF78" s="195"/>
      <c r="EG78" s="195"/>
      <c r="EH78" s="195"/>
      <c r="EI78" s="195"/>
      <c r="EJ78" s="195"/>
      <c r="EK78" s="195"/>
      <c r="EL78" s="195"/>
      <c r="EM78" s="195"/>
      <c r="EN78" s="195"/>
      <c r="EO78" s="195"/>
      <c r="EP78" s="195"/>
      <c r="EQ78" s="195"/>
      <c r="ER78" s="195"/>
      <c r="ES78" s="195"/>
      <c r="ET78" s="195"/>
      <c r="EU78" s="195"/>
      <c r="EV78" s="195"/>
      <c r="EW78" s="195"/>
      <c r="EX78" s="195"/>
      <c r="EY78" s="195"/>
      <c r="EZ78" s="195"/>
      <c r="FA78" s="195"/>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c r="IC78" s="199"/>
      <c r="ID78" s="199"/>
      <c r="IE78" s="199"/>
      <c r="IF78" s="199"/>
      <c r="IG78" s="199"/>
      <c r="IH78" s="199"/>
      <c r="II78" s="199"/>
      <c r="IJ78" s="199"/>
      <c r="IK78" s="199"/>
      <c r="IL78" s="199"/>
      <c r="IM78" s="199"/>
      <c r="IN78" s="199"/>
      <c r="IO78" s="199"/>
      <c r="IP78" s="199"/>
      <c r="IQ78" s="199"/>
      <c r="IR78" s="199"/>
      <c r="IS78" s="199"/>
      <c r="IT78" s="199"/>
      <c r="IU78" s="199"/>
      <c r="IV78" s="199"/>
    </row>
    <row r="79" spans="1:256" s="200" customFormat="1" ht="12.75" x14ac:dyDescent="0.2">
      <c r="A79" s="191" t="str">
        <f t="shared" si="5"/>
        <v/>
      </c>
      <c r="B79" s="146" t="str">
        <f>Stoff!B77</f>
        <v>TBT-oksid</v>
      </c>
      <c r="C79" s="192">
        <f t="shared" si="6"/>
        <v>0</v>
      </c>
      <c r="D79" s="193">
        <f t="shared" si="7"/>
        <v>0</v>
      </c>
      <c r="E79" s="193">
        <f t="shared" si="9"/>
        <v>0</v>
      </c>
      <c r="F79" s="194" t="e">
        <f t="shared" si="8"/>
        <v>#NUM!</v>
      </c>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c r="DO79" s="195"/>
      <c r="DP79" s="195"/>
      <c r="DQ79" s="195"/>
      <c r="DR79" s="195"/>
      <c r="DS79" s="195"/>
      <c r="DT79" s="195"/>
      <c r="DU79" s="195"/>
      <c r="DV79" s="195"/>
      <c r="DW79" s="195"/>
      <c r="DX79" s="195"/>
      <c r="DY79" s="195"/>
      <c r="DZ79" s="195"/>
      <c r="EA79" s="195"/>
      <c r="EB79" s="195"/>
      <c r="EC79" s="195"/>
      <c r="ED79" s="195"/>
      <c r="EE79" s="195"/>
      <c r="EF79" s="195"/>
      <c r="EG79" s="195"/>
      <c r="EH79" s="195"/>
      <c r="EI79" s="195"/>
      <c r="EJ79" s="195"/>
      <c r="EK79" s="195"/>
      <c r="EL79" s="195"/>
      <c r="EM79" s="195"/>
      <c r="EN79" s="195"/>
      <c r="EO79" s="195"/>
      <c r="EP79" s="195"/>
      <c r="EQ79" s="195"/>
      <c r="ER79" s="195"/>
      <c r="ES79" s="195"/>
      <c r="ET79" s="195"/>
      <c r="EU79" s="195"/>
      <c r="EV79" s="195"/>
      <c r="EW79" s="195"/>
      <c r="EX79" s="195"/>
      <c r="EY79" s="195"/>
      <c r="EZ79" s="195"/>
      <c r="FA79" s="195"/>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c r="IC79" s="199"/>
      <c r="ID79" s="199"/>
      <c r="IE79" s="199"/>
      <c r="IF79" s="199"/>
      <c r="IG79" s="199"/>
      <c r="IH79" s="199"/>
      <c r="II79" s="199"/>
      <c r="IJ79" s="199"/>
      <c r="IK79" s="199"/>
      <c r="IL79" s="199"/>
      <c r="IM79" s="199"/>
      <c r="IN79" s="199"/>
      <c r="IO79" s="199"/>
      <c r="IP79" s="199"/>
      <c r="IQ79" s="199"/>
      <c r="IR79" s="199"/>
      <c r="IS79" s="199"/>
      <c r="IT79" s="199"/>
      <c r="IU79" s="199"/>
      <c r="IV79" s="199"/>
    </row>
    <row r="80" spans="1:256" s="200" customFormat="1" ht="12.75" x14ac:dyDescent="0.2">
      <c r="A80" s="191" t="str">
        <f t="shared" si="5"/>
        <v/>
      </c>
      <c r="B80" s="146" t="str">
        <f>Stoff!B78</f>
        <v>Trifenyltinnklorid</v>
      </c>
      <c r="C80" s="192">
        <f t="shared" si="6"/>
        <v>0</v>
      </c>
      <c r="D80" s="193">
        <f t="shared" si="7"/>
        <v>0</v>
      </c>
      <c r="E80" s="193">
        <f t="shared" si="9"/>
        <v>0</v>
      </c>
      <c r="F80" s="194" t="e">
        <f t="shared" si="8"/>
        <v>#NUM!</v>
      </c>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c r="CT80" s="195"/>
      <c r="CU80" s="195"/>
      <c r="CV80" s="195"/>
      <c r="CW80" s="195"/>
      <c r="CX80" s="195"/>
      <c r="CY80" s="195"/>
      <c r="CZ80" s="195"/>
      <c r="DA80" s="195"/>
      <c r="DB80" s="195"/>
      <c r="DC80" s="195"/>
      <c r="DD80" s="195"/>
      <c r="DE80" s="195"/>
      <c r="DF80" s="195"/>
      <c r="DG80" s="195"/>
      <c r="DH80" s="195"/>
      <c r="DI80" s="195"/>
      <c r="DJ80" s="195"/>
      <c r="DK80" s="195"/>
      <c r="DL80" s="195"/>
      <c r="DM80" s="195"/>
      <c r="DN80" s="195"/>
      <c r="DO80" s="195"/>
      <c r="DP80" s="195"/>
      <c r="DQ80" s="195"/>
      <c r="DR80" s="195"/>
      <c r="DS80" s="195"/>
      <c r="DT80" s="195"/>
      <c r="DU80" s="195"/>
      <c r="DV80" s="195"/>
      <c r="DW80" s="195"/>
      <c r="DX80" s="195"/>
      <c r="DY80" s="195"/>
      <c r="DZ80" s="195"/>
      <c r="EA80" s="195"/>
      <c r="EB80" s="195"/>
      <c r="EC80" s="195"/>
      <c r="ED80" s="195"/>
      <c r="EE80" s="195"/>
      <c r="EF80" s="195"/>
      <c r="EG80" s="195"/>
      <c r="EH80" s="195"/>
      <c r="EI80" s="195"/>
      <c r="EJ80" s="195"/>
      <c r="EK80" s="195"/>
      <c r="EL80" s="195"/>
      <c r="EM80" s="195"/>
      <c r="EN80" s="195"/>
      <c r="EO80" s="195"/>
      <c r="EP80" s="195"/>
      <c r="EQ80" s="195"/>
      <c r="ER80" s="195"/>
      <c r="ES80" s="195"/>
      <c r="ET80" s="195"/>
      <c r="EU80" s="195"/>
      <c r="EV80" s="195"/>
      <c r="EW80" s="195"/>
      <c r="EX80" s="195"/>
      <c r="EY80" s="195"/>
      <c r="EZ80" s="195"/>
      <c r="FA80" s="195"/>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c r="IC80" s="199"/>
      <c r="ID80" s="199"/>
      <c r="IE80" s="199"/>
      <c r="IF80" s="199"/>
      <c r="IG80" s="199"/>
      <c r="IH80" s="199"/>
      <c r="II80" s="199"/>
      <c r="IJ80" s="199"/>
      <c r="IK80" s="199"/>
      <c r="IL80" s="199"/>
      <c r="IM80" s="199"/>
      <c r="IN80" s="199"/>
      <c r="IO80" s="199"/>
      <c r="IP80" s="199"/>
      <c r="IQ80" s="199"/>
      <c r="IR80" s="199"/>
      <c r="IS80" s="199"/>
      <c r="IT80" s="199"/>
      <c r="IU80" s="199"/>
      <c r="IV80" s="199"/>
    </row>
    <row r="81" spans="1:256" s="200" customFormat="1" ht="12.75" x14ac:dyDescent="0.2">
      <c r="A81" s="191" t="str">
        <f t="shared" si="5"/>
        <v/>
      </c>
      <c r="B81" s="146" t="str">
        <f>Stoff!B79</f>
        <v>Di(2-etylheksyl)ftalat</v>
      </c>
      <c r="C81" s="192">
        <f t="shared" si="6"/>
        <v>0</v>
      </c>
      <c r="D81" s="193">
        <f t="shared" si="7"/>
        <v>0</v>
      </c>
      <c r="E81" s="193">
        <f t="shared" si="9"/>
        <v>0</v>
      </c>
      <c r="F81" s="194" t="e">
        <f t="shared" si="8"/>
        <v>#NUM!</v>
      </c>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c r="CT81" s="195"/>
      <c r="CU81" s="195"/>
      <c r="CV81" s="195"/>
      <c r="CW81" s="195"/>
      <c r="CX81" s="195"/>
      <c r="CY81" s="195"/>
      <c r="CZ81" s="195"/>
      <c r="DA81" s="195"/>
      <c r="DB81" s="195"/>
      <c r="DC81" s="195"/>
      <c r="DD81" s="195"/>
      <c r="DE81" s="195"/>
      <c r="DF81" s="195"/>
      <c r="DG81" s="195"/>
      <c r="DH81" s="195"/>
      <c r="DI81" s="195"/>
      <c r="DJ81" s="195"/>
      <c r="DK81" s="195"/>
      <c r="DL81" s="195"/>
      <c r="DM81" s="195"/>
      <c r="DN81" s="195"/>
      <c r="DO81" s="195"/>
      <c r="DP81" s="195"/>
      <c r="DQ81" s="195"/>
      <c r="DR81" s="195"/>
      <c r="DS81" s="195"/>
      <c r="DT81" s="195"/>
      <c r="DU81" s="195"/>
      <c r="DV81" s="195"/>
      <c r="DW81" s="195"/>
      <c r="DX81" s="195"/>
      <c r="DY81" s="195"/>
      <c r="DZ81" s="195"/>
      <c r="EA81" s="195"/>
      <c r="EB81" s="195"/>
      <c r="EC81" s="195"/>
      <c r="ED81" s="195"/>
      <c r="EE81" s="195"/>
      <c r="EF81" s="195"/>
      <c r="EG81" s="195"/>
      <c r="EH81" s="195"/>
      <c r="EI81" s="195"/>
      <c r="EJ81" s="195"/>
      <c r="EK81" s="195"/>
      <c r="EL81" s="195"/>
      <c r="EM81" s="195"/>
      <c r="EN81" s="195"/>
      <c r="EO81" s="195"/>
      <c r="EP81" s="195"/>
      <c r="EQ81" s="195"/>
      <c r="ER81" s="195"/>
      <c r="ES81" s="195"/>
      <c r="ET81" s="195"/>
      <c r="EU81" s="195"/>
      <c r="EV81" s="195"/>
      <c r="EW81" s="195"/>
      <c r="EX81" s="195"/>
      <c r="EY81" s="195"/>
      <c r="EZ81" s="195"/>
      <c r="FA81" s="195"/>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c r="IR81" s="199"/>
      <c r="IS81" s="199"/>
      <c r="IT81" s="199"/>
      <c r="IU81" s="199"/>
      <c r="IV81" s="199"/>
    </row>
    <row r="82" spans="1:256" s="200" customFormat="1" ht="12.75" x14ac:dyDescent="0.2">
      <c r="A82" s="191" t="str">
        <f t="shared" si="5"/>
        <v/>
      </c>
      <c r="B82" s="146" t="str">
        <f>Stoff!B80</f>
        <v>Mellomkjedete kl. paraf.</v>
      </c>
      <c r="C82" s="192">
        <f t="shared" si="6"/>
        <v>0</v>
      </c>
      <c r="D82" s="193">
        <f t="shared" si="7"/>
        <v>0</v>
      </c>
      <c r="E82" s="193">
        <f t="shared" si="9"/>
        <v>0</v>
      </c>
      <c r="F82" s="194" t="e">
        <f t="shared" si="8"/>
        <v>#NUM!</v>
      </c>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95"/>
      <c r="DQ82" s="195"/>
      <c r="DR82" s="195"/>
      <c r="DS82" s="195"/>
      <c r="DT82" s="195"/>
      <c r="DU82" s="195"/>
      <c r="DV82" s="195"/>
      <c r="DW82" s="195"/>
      <c r="DX82" s="195"/>
      <c r="DY82" s="195"/>
      <c r="DZ82" s="195"/>
      <c r="EA82" s="195"/>
      <c r="EB82" s="195"/>
      <c r="EC82" s="195"/>
      <c r="ED82" s="195"/>
      <c r="EE82" s="195"/>
      <c r="EF82" s="195"/>
      <c r="EG82" s="195"/>
      <c r="EH82" s="195"/>
      <c r="EI82" s="195"/>
      <c r="EJ82" s="195"/>
      <c r="EK82" s="195"/>
      <c r="EL82" s="195"/>
      <c r="EM82" s="195"/>
      <c r="EN82" s="195"/>
      <c r="EO82" s="195"/>
      <c r="EP82" s="195"/>
      <c r="EQ82" s="195"/>
      <c r="ER82" s="195"/>
      <c r="ES82" s="195"/>
      <c r="ET82" s="195"/>
      <c r="EU82" s="195"/>
      <c r="EV82" s="195"/>
      <c r="EW82" s="195"/>
      <c r="EX82" s="195"/>
      <c r="EY82" s="195"/>
      <c r="EZ82" s="195"/>
      <c r="FA82" s="195"/>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c r="IC82" s="199"/>
      <c r="ID82" s="199"/>
      <c r="IE82" s="199"/>
      <c r="IF82" s="199"/>
      <c r="IG82" s="199"/>
      <c r="IH82" s="199"/>
      <c r="II82" s="199"/>
      <c r="IJ82" s="199"/>
      <c r="IK82" s="199"/>
      <c r="IL82" s="199"/>
      <c r="IM82" s="199"/>
      <c r="IN82" s="199"/>
      <c r="IO82" s="199"/>
      <c r="IP82" s="199"/>
      <c r="IQ82" s="199"/>
      <c r="IR82" s="199"/>
      <c r="IS82" s="199"/>
      <c r="IT82" s="199"/>
      <c r="IU82" s="199"/>
      <c r="IV82" s="199"/>
    </row>
    <row r="83" spans="1:256" s="200" customFormat="1" ht="12.75" x14ac:dyDescent="0.2">
      <c r="A83" s="191" t="str">
        <f t="shared" si="5"/>
        <v/>
      </c>
      <c r="B83" s="146" t="str">
        <f>Stoff!B81</f>
        <v>Kortkjedete kl. paraf.</v>
      </c>
      <c r="C83" s="192">
        <f t="shared" si="6"/>
        <v>0</v>
      </c>
      <c r="D83" s="193">
        <f t="shared" si="7"/>
        <v>0</v>
      </c>
      <c r="E83" s="193">
        <f t="shared" si="9"/>
        <v>0</v>
      </c>
      <c r="F83" s="194" t="e">
        <f t="shared" si="8"/>
        <v>#NUM!</v>
      </c>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5"/>
      <c r="DK83" s="195"/>
      <c r="DL83" s="195"/>
      <c r="DM83" s="195"/>
      <c r="DN83" s="195"/>
      <c r="DO83" s="195"/>
      <c r="DP83" s="195"/>
      <c r="DQ83" s="195"/>
      <c r="DR83" s="195"/>
      <c r="DS83" s="195"/>
      <c r="DT83" s="195"/>
      <c r="DU83" s="195"/>
      <c r="DV83" s="195"/>
      <c r="DW83" s="195"/>
      <c r="DX83" s="195"/>
      <c r="DY83" s="195"/>
      <c r="DZ83" s="195"/>
      <c r="EA83" s="195"/>
      <c r="EB83" s="195"/>
      <c r="EC83" s="195"/>
      <c r="ED83" s="195"/>
      <c r="EE83" s="195"/>
      <c r="EF83" s="195"/>
      <c r="EG83" s="195"/>
      <c r="EH83" s="195"/>
      <c r="EI83" s="195"/>
      <c r="EJ83" s="195"/>
      <c r="EK83" s="195"/>
      <c r="EL83" s="195"/>
      <c r="EM83" s="195"/>
      <c r="EN83" s="195"/>
      <c r="EO83" s="195"/>
      <c r="EP83" s="195"/>
      <c r="EQ83" s="195"/>
      <c r="ER83" s="195"/>
      <c r="ES83" s="195"/>
      <c r="ET83" s="195"/>
      <c r="EU83" s="195"/>
      <c r="EV83" s="195"/>
      <c r="EW83" s="195"/>
      <c r="EX83" s="195"/>
      <c r="EY83" s="195"/>
      <c r="EZ83" s="195"/>
      <c r="FA83" s="195"/>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c r="IC83" s="199"/>
      <c r="ID83" s="199"/>
      <c r="IE83" s="199"/>
      <c r="IF83" s="199"/>
      <c r="IG83" s="199"/>
      <c r="IH83" s="199"/>
      <c r="II83" s="199"/>
      <c r="IJ83" s="199"/>
      <c r="IK83" s="199"/>
      <c r="IL83" s="199"/>
      <c r="IM83" s="199"/>
      <c r="IN83" s="199"/>
      <c r="IO83" s="199"/>
      <c r="IP83" s="199"/>
      <c r="IQ83" s="199"/>
      <c r="IR83" s="199"/>
      <c r="IS83" s="199"/>
      <c r="IT83" s="199"/>
      <c r="IU83" s="199"/>
      <c r="IV83" s="199"/>
    </row>
    <row r="84" spans="1:256" s="200" customFormat="1" ht="12.75" x14ac:dyDescent="0.2">
      <c r="A84" s="191" t="str">
        <f t="shared" si="5"/>
        <v/>
      </c>
      <c r="B84" s="146" t="str">
        <f>Stoff!B82</f>
        <v>Polyklorerte naftalener</v>
      </c>
      <c r="C84" s="192">
        <f t="shared" si="6"/>
        <v>0</v>
      </c>
      <c r="D84" s="193">
        <f t="shared" si="7"/>
        <v>0</v>
      </c>
      <c r="E84" s="193">
        <f t="shared" si="9"/>
        <v>0</v>
      </c>
      <c r="F84" s="194" t="e">
        <f t="shared" si="8"/>
        <v>#NUM!</v>
      </c>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c r="CT84" s="195"/>
      <c r="CU84" s="195"/>
      <c r="CV84" s="195"/>
      <c r="CW84" s="195"/>
      <c r="CX84" s="195"/>
      <c r="CY84" s="195"/>
      <c r="CZ84" s="195"/>
      <c r="DA84" s="195"/>
      <c r="DB84" s="195"/>
      <c r="DC84" s="195"/>
      <c r="DD84" s="195"/>
      <c r="DE84" s="195"/>
      <c r="DF84" s="195"/>
      <c r="DG84" s="195"/>
      <c r="DH84" s="195"/>
      <c r="DI84" s="195"/>
      <c r="DJ84" s="195"/>
      <c r="DK84" s="195"/>
      <c r="DL84" s="195"/>
      <c r="DM84" s="195"/>
      <c r="DN84" s="195"/>
      <c r="DO84" s="195"/>
      <c r="DP84" s="195"/>
      <c r="DQ84" s="195"/>
      <c r="DR84" s="195"/>
      <c r="DS84" s="195"/>
      <c r="DT84" s="195"/>
      <c r="DU84" s="195"/>
      <c r="DV84" s="195"/>
      <c r="DW84" s="195"/>
      <c r="DX84" s="195"/>
      <c r="DY84" s="195"/>
      <c r="DZ84" s="195"/>
      <c r="EA84" s="195"/>
      <c r="EB84" s="195"/>
      <c r="EC84" s="195"/>
      <c r="ED84" s="195"/>
      <c r="EE84" s="195"/>
      <c r="EF84" s="195"/>
      <c r="EG84" s="195"/>
      <c r="EH84" s="195"/>
      <c r="EI84" s="195"/>
      <c r="EJ84" s="195"/>
      <c r="EK84" s="195"/>
      <c r="EL84" s="195"/>
      <c r="EM84" s="195"/>
      <c r="EN84" s="195"/>
      <c r="EO84" s="195"/>
      <c r="EP84" s="195"/>
      <c r="EQ84" s="195"/>
      <c r="ER84" s="195"/>
      <c r="ES84" s="195"/>
      <c r="ET84" s="195"/>
      <c r="EU84" s="195"/>
      <c r="EV84" s="195"/>
      <c r="EW84" s="195"/>
      <c r="EX84" s="195"/>
      <c r="EY84" s="195"/>
      <c r="EZ84" s="195"/>
      <c r="FA84" s="195"/>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c r="IC84" s="199"/>
      <c r="ID84" s="199"/>
      <c r="IE84" s="199"/>
      <c r="IF84" s="199"/>
      <c r="IG84" s="199"/>
      <c r="IH84" s="199"/>
      <c r="II84" s="199"/>
      <c r="IJ84" s="199"/>
      <c r="IK84" s="199"/>
      <c r="IL84" s="199"/>
      <c r="IM84" s="199"/>
      <c r="IN84" s="199"/>
      <c r="IO84" s="199"/>
      <c r="IP84" s="199"/>
      <c r="IQ84" s="199"/>
      <c r="IR84" s="199"/>
      <c r="IS84" s="199"/>
      <c r="IT84" s="199"/>
      <c r="IU84" s="199"/>
      <c r="IV84" s="199"/>
    </row>
    <row r="85" spans="1:256" s="200" customFormat="1" ht="12.75" x14ac:dyDescent="0.2">
      <c r="A85" s="191" t="str">
        <f t="shared" si="5"/>
        <v/>
      </c>
      <c r="B85" s="146" t="str">
        <f>Stoff!B83</f>
        <v>Trikresylfosfat</v>
      </c>
      <c r="C85" s="192">
        <f t="shared" si="6"/>
        <v>0</v>
      </c>
      <c r="D85" s="193">
        <f t="shared" si="7"/>
        <v>0</v>
      </c>
      <c r="E85" s="193">
        <f t="shared" si="9"/>
        <v>0</v>
      </c>
      <c r="F85" s="194" t="e">
        <f t="shared" si="8"/>
        <v>#NUM!</v>
      </c>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195"/>
      <c r="EL85" s="195"/>
      <c r="EM85" s="195"/>
      <c r="EN85" s="195"/>
      <c r="EO85" s="195"/>
      <c r="EP85" s="195"/>
      <c r="EQ85" s="195"/>
      <c r="ER85" s="195"/>
      <c r="ES85" s="195"/>
      <c r="ET85" s="195"/>
      <c r="EU85" s="195"/>
      <c r="EV85" s="195"/>
      <c r="EW85" s="195"/>
      <c r="EX85" s="195"/>
      <c r="EY85" s="195"/>
      <c r="EZ85" s="195"/>
      <c r="FA85" s="195"/>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c r="IR85" s="199"/>
      <c r="IS85" s="199"/>
      <c r="IT85" s="199"/>
      <c r="IU85" s="199"/>
      <c r="IV85" s="199"/>
    </row>
    <row r="86" spans="1:256" s="200" customFormat="1" ht="12.75" x14ac:dyDescent="0.2">
      <c r="A86" s="191" t="str">
        <f t="shared" si="5"/>
        <v/>
      </c>
      <c r="B86" s="146" t="str">
        <f>Stoff!B84</f>
        <v>Dioksin (TCDD-ekv.)</v>
      </c>
      <c r="C86" s="192">
        <f t="shared" si="6"/>
        <v>0</v>
      </c>
      <c r="D86" s="193">
        <f t="shared" si="7"/>
        <v>0</v>
      </c>
      <c r="E86" s="193">
        <f t="shared" si="9"/>
        <v>0</v>
      </c>
      <c r="F86" s="194" t="e">
        <f t="shared" si="8"/>
        <v>#NUM!</v>
      </c>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c r="CT86" s="195"/>
      <c r="CU86" s="195"/>
      <c r="CV86" s="195"/>
      <c r="CW86" s="195"/>
      <c r="CX86" s="195"/>
      <c r="CY86" s="195"/>
      <c r="CZ86" s="195"/>
      <c r="DA86" s="195"/>
      <c r="DB86" s="195"/>
      <c r="DC86" s="195"/>
      <c r="DD86" s="195"/>
      <c r="DE86" s="195"/>
      <c r="DF86" s="195"/>
      <c r="DG86" s="195"/>
      <c r="DH86" s="195"/>
      <c r="DI86" s="195"/>
      <c r="DJ86" s="195"/>
      <c r="DK86" s="195"/>
      <c r="DL86" s="195"/>
      <c r="DM86" s="195"/>
      <c r="DN86" s="195"/>
      <c r="DO86" s="195"/>
      <c r="DP86" s="195"/>
      <c r="DQ86" s="195"/>
      <c r="DR86" s="195"/>
      <c r="DS86" s="195"/>
      <c r="DT86" s="195"/>
      <c r="DU86" s="195"/>
      <c r="DV86" s="195"/>
      <c r="DW86" s="195"/>
      <c r="DX86" s="195"/>
      <c r="DY86" s="195"/>
      <c r="DZ86" s="195"/>
      <c r="EA86" s="195"/>
      <c r="EB86" s="195"/>
      <c r="EC86" s="195"/>
      <c r="ED86" s="195"/>
      <c r="EE86" s="195"/>
      <c r="EF86" s="195"/>
      <c r="EG86" s="195"/>
      <c r="EH86" s="195"/>
      <c r="EI86" s="195"/>
      <c r="EJ86" s="195"/>
      <c r="EK86" s="195"/>
      <c r="EL86" s="195"/>
      <c r="EM86" s="195"/>
      <c r="EN86" s="195"/>
      <c r="EO86" s="195"/>
      <c r="EP86" s="195"/>
      <c r="EQ86" s="195"/>
      <c r="ER86" s="195"/>
      <c r="ES86" s="195"/>
      <c r="ET86" s="195"/>
      <c r="EU86" s="195"/>
      <c r="EV86" s="195"/>
      <c r="EW86" s="195"/>
      <c r="EX86" s="195"/>
      <c r="EY86" s="195"/>
      <c r="EZ86" s="195"/>
      <c r="FA86" s="195"/>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c r="IC86" s="199"/>
      <c r="ID86" s="199"/>
      <c r="IE86" s="199"/>
      <c r="IF86" s="199"/>
      <c r="IG86" s="199"/>
      <c r="IH86" s="199"/>
      <c r="II86" s="199"/>
      <c r="IJ86" s="199"/>
      <c r="IK86" s="199"/>
      <c r="IL86" s="199"/>
      <c r="IM86" s="199"/>
      <c r="IN86" s="199"/>
      <c r="IO86" s="199"/>
      <c r="IP86" s="199"/>
      <c r="IQ86" s="199"/>
      <c r="IR86" s="199"/>
      <c r="IS86" s="199"/>
      <c r="IT86" s="199"/>
      <c r="IU86" s="199"/>
      <c r="IV86" s="199"/>
    </row>
    <row r="87" spans="1:256" s="200" customFormat="1" ht="12.75" x14ac:dyDescent="0.2">
      <c r="A87" s="191" t="str">
        <f t="shared" ref="A87:A91" si="10">IF(C87&gt;0,"x","")</f>
        <v/>
      </c>
      <c r="B87" s="146">
        <f>Stoff!B85</f>
        <v>0</v>
      </c>
      <c r="C87" s="192">
        <f t="shared" ref="C87:C91" si="11">COUNT(G87:IV87)</f>
        <v>0</v>
      </c>
      <c r="D87" s="193">
        <f t="shared" ref="D87:D91" si="12">MAXA(G87:IV87)</f>
        <v>0</v>
      </c>
      <c r="E87" s="193">
        <f t="shared" ref="E87:E91" si="13">IF(D87&gt;0,AVERAGE(G87:IV87),0)</f>
        <v>0</v>
      </c>
      <c r="F87" s="194" t="e">
        <f t="shared" ref="F87:F91" si="14">D87/MEDIAN(G87:IV87)</f>
        <v>#NUM!</v>
      </c>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c r="DD87" s="195"/>
      <c r="DE87" s="195"/>
      <c r="DF87" s="195"/>
      <c r="DG87" s="195"/>
      <c r="DH87" s="195"/>
      <c r="DI87" s="195"/>
      <c r="DJ87" s="195"/>
      <c r="DK87" s="195"/>
      <c r="DL87" s="195"/>
      <c r="DM87" s="195"/>
      <c r="DN87" s="195"/>
      <c r="DO87" s="195"/>
      <c r="DP87" s="195"/>
      <c r="DQ87" s="195"/>
      <c r="DR87" s="195"/>
      <c r="DS87" s="195"/>
      <c r="DT87" s="195"/>
      <c r="DU87" s="195"/>
      <c r="DV87" s="195"/>
      <c r="DW87" s="195"/>
      <c r="DX87" s="195"/>
      <c r="DY87" s="195"/>
      <c r="DZ87" s="195"/>
      <c r="EA87" s="195"/>
      <c r="EB87" s="195"/>
      <c r="EC87" s="195"/>
      <c r="ED87" s="195"/>
      <c r="EE87" s="195"/>
      <c r="EF87" s="195"/>
      <c r="EG87" s="195"/>
      <c r="EH87" s="195"/>
      <c r="EI87" s="195"/>
      <c r="EJ87" s="195"/>
      <c r="EK87" s="195"/>
      <c r="EL87" s="195"/>
      <c r="EM87" s="195"/>
      <c r="EN87" s="195"/>
      <c r="EO87" s="195"/>
      <c r="EP87" s="195"/>
      <c r="EQ87" s="195"/>
      <c r="ER87" s="195"/>
      <c r="ES87" s="195"/>
      <c r="ET87" s="195"/>
      <c r="EU87" s="195"/>
      <c r="EV87" s="195"/>
      <c r="EW87" s="195"/>
      <c r="EX87" s="195"/>
      <c r="EY87" s="195"/>
      <c r="EZ87" s="195"/>
      <c r="FA87" s="195"/>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c r="IC87" s="199"/>
      <c r="ID87" s="199"/>
      <c r="IE87" s="199"/>
      <c r="IF87" s="199"/>
      <c r="IG87" s="199"/>
      <c r="IH87" s="199"/>
      <c r="II87" s="199"/>
      <c r="IJ87" s="199"/>
      <c r="IK87" s="199"/>
      <c r="IL87" s="199"/>
      <c r="IM87" s="199"/>
      <c r="IN87" s="199"/>
      <c r="IO87" s="199"/>
      <c r="IP87" s="199"/>
      <c r="IQ87" s="199"/>
      <c r="IR87" s="199"/>
      <c r="IS87" s="199"/>
      <c r="IT87" s="199"/>
      <c r="IU87" s="199"/>
      <c r="IV87" s="199"/>
    </row>
    <row r="88" spans="1:256" s="200" customFormat="1" ht="12.75" x14ac:dyDescent="0.2">
      <c r="A88" s="191" t="str">
        <f t="shared" si="10"/>
        <v/>
      </c>
      <c r="B88" s="146">
        <f>Stoff!B86</f>
        <v>0</v>
      </c>
      <c r="C88" s="192">
        <f t="shared" si="11"/>
        <v>0</v>
      </c>
      <c r="D88" s="193">
        <f t="shared" si="12"/>
        <v>0</v>
      </c>
      <c r="E88" s="193">
        <f t="shared" si="13"/>
        <v>0</v>
      </c>
      <c r="F88" s="194" t="e">
        <f t="shared" si="14"/>
        <v>#NUM!</v>
      </c>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c r="CT88" s="195"/>
      <c r="CU88" s="195"/>
      <c r="CV88" s="195"/>
      <c r="CW88" s="195"/>
      <c r="CX88" s="195"/>
      <c r="CY88" s="195"/>
      <c r="CZ88" s="195"/>
      <c r="DA88" s="195"/>
      <c r="DB88" s="195"/>
      <c r="DC88" s="195"/>
      <c r="DD88" s="195"/>
      <c r="DE88" s="195"/>
      <c r="DF88" s="195"/>
      <c r="DG88" s="195"/>
      <c r="DH88" s="195"/>
      <c r="DI88" s="195"/>
      <c r="DJ88" s="195"/>
      <c r="DK88" s="195"/>
      <c r="DL88" s="195"/>
      <c r="DM88" s="195"/>
      <c r="DN88" s="195"/>
      <c r="DO88" s="195"/>
      <c r="DP88" s="195"/>
      <c r="DQ88" s="195"/>
      <c r="DR88" s="195"/>
      <c r="DS88" s="195"/>
      <c r="DT88" s="195"/>
      <c r="DU88" s="195"/>
      <c r="DV88" s="195"/>
      <c r="DW88" s="195"/>
      <c r="DX88" s="195"/>
      <c r="DY88" s="195"/>
      <c r="DZ88" s="195"/>
      <c r="EA88" s="195"/>
      <c r="EB88" s="195"/>
      <c r="EC88" s="195"/>
      <c r="ED88" s="195"/>
      <c r="EE88" s="195"/>
      <c r="EF88" s="195"/>
      <c r="EG88" s="195"/>
      <c r="EH88" s="195"/>
      <c r="EI88" s="195"/>
      <c r="EJ88" s="195"/>
      <c r="EK88" s="195"/>
      <c r="EL88" s="195"/>
      <c r="EM88" s="195"/>
      <c r="EN88" s="195"/>
      <c r="EO88" s="195"/>
      <c r="EP88" s="195"/>
      <c r="EQ88" s="195"/>
      <c r="ER88" s="195"/>
      <c r="ES88" s="195"/>
      <c r="ET88" s="195"/>
      <c r="EU88" s="195"/>
      <c r="EV88" s="195"/>
      <c r="EW88" s="195"/>
      <c r="EX88" s="195"/>
      <c r="EY88" s="195"/>
      <c r="EZ88" s="195"/>
      <c r="FA88" s="195"/>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c r="IR88" s="199"/>
      <c r="IS88" s="199"/>
      <c r="IT88" s="199"/>
      <c r="IU88" s="199"/>
      <c r="IV88" s="199"/>
    </row>
    <row r="89" spans="1:256" s="200" customFormat="1" ht="12.75" x14ac:dyDescent="0.2">
      <c r="A89" s="191" t="str">
        <f t="shared" si="10"/>
        <v/>
      </c>
      <c r="B89" s="146">
        <f>Stoff!B87</f>
        <v>0</v>
      </c>
      <c r="C89" s="192">
        <f t="shared" si="11"/>
        <v>0</v>
      </c>
      <c r="D89" s="193">
        <f t="shared" si="12"/>
        <v>0</v>
      </c>
      <c r="E89" s="193">
        <f t="shared" si="13"/>
        <v>0</v>
      </c>
      <c r="F89" s="194" t="e">
        <f t="shared" si="14"/>
        <v>#NUM!</v>
      </c>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c r="CT89" s="195"/>
      <c r="CU89" s="195"/>
      <c r="CV89" s="195"/>
      <c r="CW89" s="195"/>
      <c r="CX89" s="195"/>
      <c r="CY89" s="195"/>
      <c r="CZ89" s="195"/>
      <c r="DA89" s="195"/>
      <c r="DB89" s="195"/>
      <c r="DC89" s="195"/>
      <c r="DD89" s="195"/>
      <c r="DE89" s="195"/>
      <c r="DF89" s="195"/>
      <c r="DG89" s="195"/>
      <c r="DH89" s="195"/>
      <c r="DI89" s="195"/>
      <c r="DJ89" s="195"/>
      <c r="DK89" s="195"/>
      <c r="DL89" s="195"/>
      <c r="DM89" s="195"/>
      <c r="DN89" s="195"/>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5"/>
      <c r="EK89" s="195"/>
      <c r="EL89" s="195"/>
      <c r="EM89" s="195"/>
      <c r="EN89" s="195"/>
      <c r="EO89" s="195"/>
      <c r="EP89" s="195"/>
      <c r="EQ89" s="195"/>
      <c r="ER89" s="195"/>
      <c r="ES89" s="195"/>
      <c r="ET89" s="195"/>
      <c r="EU89" s="195"/>
      <c r="EV89" s="195"/>
      <c r="EW89" s="195"/>
      <c r="EX89" s="195"/>
      <c r="EY89" s="195"/>
      <c r="EZ89" s="195"/>
      <c r="FA89" s="195"/>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row>
    <row r="90" spans="1:256" s="200" customFormat="1" ht="12.75" x14ac:dyDescent="0.2">
      <c r="A90" s="191" t="str">
        <f t="shared" si="10"/>
        <v/>
      </c>
      <c r="B90" s="146">
        <f>Stoff!B88</f>
        <v>0</v>
      </c>
      <c r="C90" s="192">
        <f t="shared" si="11"/>
        <v>0</v>
      </c>
      <c r="D90" s="193">
        <f t="shared" si="12"/>
        <v>0</v>
      </c>
      <c r="E90" s="193">
        <f t="shared" si="13"/>
        <v>0</v>
      </c>
      <c r="F90" s="194" t="e">
        <f t="shared" si="14"/>
        <v>#NUM!</v>
      </c>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95"/>
      <c r="DO90" s="195"/>
      <c r="DP90" s="195"/>
      <c r="DQ90" s="195"/>
      <c r="DR90" s="195"/>
      <c r="DS90" s="195"/>
      <c r="DT90" s="195"/>
      <c r="DU90" s="195"/>
      <c r="DV90" s="195"/>
      <c r="DW90" s="195"/>
      <c r="DX90" s="195"/>
      <c r="DY90" s="195"/>
      <c r="DZ90" s="195"/>
      <c r="EA90" s="195"/>
      <c r="EB90" s="195"/>
      <c r="EC90" s="195"/>
      <c r="ED90" s="195"/>
      <c r="EE90" s="195"/>
      <c r="EF90" s="195"/>
      <c r="EG90" s="195"/>
      <c r="EH90" s="195"/>
      <c r="EI90" s="195"/>
      <c r="EJ90" s="195"/>
      <c r="EK90" s="195"/>
      <c r="EL90" s="195"/>
      <c r="EM90" s="195"/>
      <c r="EN90" s="195"/>
      <c r="EO90" s="195"/>
      <c r="EP90" s="195"/>
      <c r="EQ90" s="195"/>
      <c r="ER90" s="195"/>
      <c r="ES90" s="195"/>
      <c r="ET90" s="195"/>
      <c r="EU90" s="195"/>
      <c r="EV90" s="195"/>
      <c r="EW90" s="195"/>
      <c r="EX90" s="195"/>
      <c r="EY90" s="195"/>
      <c r="EZ90" s="195"/>
      <c r="FA90" s="195"/>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c r="IC90" s="199"/>
      <c r="ID90" s="199"/>
      <c r="IE90" s="199"/>
      <c r="IF90" s="199"/>
      <c r="IG90" s="199"/>
      <c r="IH90" s="199"/>
      <c r="II90" s="199"/>
      <c r="IJ90" s="199"/>
      <c r="IK90" s="199"/>
      <c r="IL90" s="199"/>
      <c r="IM90" s="199"/>
      <c r="IN90" s="199"/>
      <c r="IO90" s="199"/>
      <c r="IP90" s="199"/>
      <c r="IQ90" s="199"/>
      <c r="IR90" s="199"/>
      <c r="IS90" s="199"/>
      <c r="IT90" s="199"/>
      <c r="IU90" s="199"/>
      <c r="IV90" s="199"/>
    </row>
    <row r="91" spans="1:256" s="200" customFormat="1" ht="12.75" x14ac:dyDescent="0.2">
      <c r="A91" s="191" t="str">
        <f t="shared" si="10"/>
        <v/>
      </c>
      <c r="B91" s="146">
        <f>Stoff!B89</f>
        <v>0</v>
      </c>
      <c r="C91" s="192">
        <f t="shared" si="11"/>
        <v>0</v>
      </c>
      <c r="D91" s="193">
        <f t="shared" si="12"/>
        <v>0</v>
      </c>
      <c r="E91" s="193">
        <f t="shared" si="13"/>
        <v>0</v>
      </c>
      <c r="F91" s="194" t="e">
        <f t="shared" si="14"/>
        <v>#NUM!</v>
      </c>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c r="CT91" s="195"/>
      <c r="CU91" s="195"/>
      <c r="CV91" s="195"/>
      <c r="CW91" s="195"/>
      <c r="CX91" s="195"/>
      <c r="CY91" s="195"/>
      <c r="CZ91" s="195"/>
      <c r="DA91" s="195"/>
      <c r="DB91" s="195"/>
      <c r="DC91" s="195"/>
      <c r="DD91" s="195"/>
      <c r="DE91" s="195"/>
      <c r="DF91" s="195"/>
      <c r="DG91" s="195"/>
      <c r="DH91" s="195"/>
      <c r="DI91" s="195"/>
      <c r="DJ91" s="195"/>
      <c r="DK91" s="195"/>
      <c r="DL91" s="195"/>
      <c r="DM91" s="195"/>
      <c r="DN91" s="195"/>
      <c r="DO91" s="195"/>
      <c r="DP91" s="195"/>
      <c r="DQ91" s="195"/>
      <c r="DR91" s="195"/>
      <c r="DS91" s="195"/>
      <c r="DT91" s="195"/>
      <c r="DU91" s="195"/>
      <c r="DV91" s="195"/>
      <c r="DW91" s="195"/>
      <c r="DX91" s="195"/>
      <c r="DY91" s="195"/>
      <c r="DZ91" s="195"/>
      <c r="EA91" s="195"/>
      <c r="EB91" s="195"/>
      <c r="EC91" s="195"/>
      <c r="ED91" s="195"/>
      <c r="EE91" s="195"/>
      <c r="EF91" s="195"/>
      <c r="EG91" s="195"/>
      <c r="EH91" s="195"/>
      <c r="EI91" s="195"/>
      <c r="EJ91" s="195"/>
      <c r="EK91" s="195"/>
      <c r="EL91" s="195"/>
      <c r="EM91" s="195"/>
      <c r="EN91" s="195"/>
      <c r="EO91" s="195"/>
      <c r="EP91" s="195"/>
      <c r="EQ91" s="195"/>
      <c r="ER91" s="195"/>
      <c r="ES91" s="195"/>
      <c r="ET91" s="195"/>
      <c r="EU91" s="195"/>
      <c r="EV91" s="195"/>
      <c r="EW91" s="195"/>
      <c r="EX91" s="195"/>
      <c r="EY91" s="195"/>
      <c r="EZ91" s="195"/>
      <c r="FA91" s="195"/>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c r="IC91" s="199"/>
      <c r="ID91" s="199"/>
      <c r="IE91" s="199"/>
      <c r="IF91" s="199"/>
      <c r="IG91" s="199"/>
      <c r="IH91" s="199"/>
      <c r="II91" s="199"/>
      <c r="IJ91" s="199"/>
      <c r="IK91" s="199"/>
      <c r="IL91" s="199"/>
      <c r="IM91" s="199"/>
      <c r="IN91" s="199"/>
      <c r="IO91" s="199"/>
      <c r="IP91" s="199"/>
      <c r="IQ91" s="199"/>
      <c r="IR91" s="199"/>
      <c r="IS91" s="199"/>
      <c r="IT91" s="199"/>
      <c r="IU91" s="199"/>
      <c r="IV91" s="199"/>
    </row>
  </sheetData>
  <sheetProtection sheet="1" objects="1" scenarios="1" selectLockedCells="1"/>
  <mergeCells count="4">
    <mergeCell ref="C1:E2"/>
    <mergeCell ref="F1:F2"/>
    <mergeCell ref="G1:L2"/>
    <mergeCell ref="B2:B3"/>
  </mergeCells>
  <conditionalFormatting sqref="D4:F91">
    <cfRule type="expression" dxfId="159" priority="5" stopIfTrue="1">
      <formula>$D4=0</formula>
    </cfRule>
  </conditionalFormatting>
  <conditionalFormatting sqref="BJ4:IV37 BJ38:FA51 G4:BI6 H7:BI51 G7:G91">
    <cfRule type="cellIs" dxfId="158" priority="6" stopIfTrue="1" operator="equal">
      <formula>0</formula>
    </cfRule>
  </conditionalFormatting>
  <conditionalFormatting sqref="C4:C69">
    <cfRule type="expression" dxfId="157" priority="7" stopIfTrue="1">
      <formula>C4=0</formula>
    </cfRule>
  </conditionalFormatting>
  <conditionalFormatting sqref="H52:FA69">
    <cfRule type="cellIs" dxfId="156" priority="4" stopIfTrue="1" operator="equal">
      <formula>0</formula>
    </cfRule>
  </conditionalFormatting>
  <conditionalFormatting sqref="C70:C91">
    <cfRule type="expression" dxfId="155" priority="3" stopIfTrue="1">
      <formula>C70=0</formula>
    </cfRule>
  </conditionalFormatting>
  <conditionalFormatting sqref="H70:FA91">
    <cfRule type="cellIs" dxfId="154" priority="2" stopIfTrue="1" operator="equal">
      <formula>0</formula>
    </cfRule>
  </conditionalFormatting>
  <conditionalFormatting sqref="B4:B91">
    <cfRule type="expression" dxfId="153" priority="1" stopIfTrue="1">
      <formula>$A4="x"</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2"/>
  </sheetPr>
  <dimension ref="A1:IV91"/>
  <sheetViews>
    <sheetView workbookViewId="0">
      <pane xSplit="6" ySplit="3" topLeftCell="G4" activePane="bottomRight" state="frozen"/>
      <selection pane="topRight" activeCell="G1" sqref="G1"/>
      <selection pane="bottomLeft" activeCell="A4" sqref="A4"/>
      <selection pane="bottomRight" activeCell="G3" sqref="G3"/>
    </sheetView>
  </sheetViews>
  <sheetFormatPr defaultColWidth="11.42578125" defaultRowHeight="15" x14ac:dyDescent="0.25"/>
  <cols>
    <col min="1" max="1" width="2.85546875" style="178" customWidth="1"/>
    <col min="2" max="2" width="40.7109375" style="183" customWidth="1"/>
    <col min="3" max="3" width="7" style="187" customWidth="1"/>
    <col min="4" max="4" width="9.7109375" style="187" customWidth="1"/>
    <col min="5" max="5" width="12.28515625" style="187" customWidth="1"/>
    <col min="6" max="6" width="16.28515625" style="187" customWidth="1"/>
    <col min="7" max="7" width="9.5703125" style="186" customWidth="1"/>
    <col min="8" max="11" width="9.5703125" style="187" customWidth="1"/>
    <col min="12" max="12" width="9.42578125" style="187" customWidth="1"/>
    <col min="13" max="15" width="9.5703125" style="187" customWidth="1"/>
    <col min="16" max="18" width="10" style="187" customWidth="1"/>
    <col min="19" max="137" width="9.140625" style="187" customWidth="1"/>
    <col min="138" max="256" width="11.42578125" style="178"/>
    <col min="257" max="16384" width="11.42578125" style="156"/>
  </cols>
  <sheetData>
    <row r="1" spans="1:256" ht="15" customHeight="1" x14ac:dyDescent="0.25">
      <c r="B1" s="179"/>
      <c r="C1" s="399" t="s">
        <v>662</v>
      </c>
      <c r="D1" s="399"/>
      <c r="E1" s="399"/>
      <c r="F1" s="397" t="s">
        <v>608</v>
      </c>
      <c r="G1" s="400" t="s">
        <v>664</v>
      </c>
      <c r="H1" s="401"/>
      <c r="I1" s="401"/>
      <c r="J1" s="401"/>
      <c r="K1" s="401"/>
      <c r="L1" s="401"/>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row>
    <row r="2" spans="1:256" ht="15" customHeight="1" x14ac:dyDescent="0.25">
      <c r="A2" s="178" t="s">
        <v>153</v>
      </c>
      <c r="B2" s="404" t="s">
        <v>0</v>
      </c>
      <c r="C2" s="399"/>
      <c r="D2" s="399"/>
      <c r="E2" s="399"/>
      <c r="F2" s="398"/>
      <c r="G2" s="402"/>
      <c r="H2" s="403"/>
      <c r="I2" s="403"/>
      <c r="J2" s="403"/>
      <c r="K2" s="403"/>
      <c r="L2" s="403"/>
      <c r="M2" s="182"/>
      <c r="N2" s="182"/>
      <c r="O2" s="182"/>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row>
    <row r="3" spans="1:256" ht="72" customHeight="1" x14ac:dyDescent="0.25">
      <c r="A3" s="183" t="s">
        <v>153</v>
      </c>
      <c r="B3" s="404"/>
      <c r="C3" s="184" t="s">
        <v>128</v>
      </c>
      <c r="D3" s="203" t="s">
        <v>653</v>
      </c>
      <c r="E3" s="203" t="s">
        <v>654</v>
      </c>
      <c r="F3" s="184" t="s">
        <v>655</v>
      </c>
      <c r="G3" s="185" t="s">
        <v>155</v>
      </c>
      <c r="H3" s="185" t="s">
        <v>156</v>
      </c>
      <c r="I3" s="185" t="s">
        <v>157</v>
      </c>
      <c r="J3" s="185" t="s">
        <v>158</v>
      </c>
      <c r="K3" s="185" t="s">
        <v>159</v>
      </c>
      <c r="L3" s="185" t="s">
        <v>160</v>
      </c>
      <c r="M3" s="185" t="s">
        <v>161</v>
      </c>
      <c r="N3" s="185" t="s">
        <v>162</v>
      </c>
      <c r="O3" s="185" t="s">
        <v>163</v>
      </c>
      <c r="P3" s="185" t="s">
        <v>164</v>
      </c>
      <c r="Q3" s="185" t="s">
        <v>165</v>
      </c>
      <c r="R3" s="185" t="s">
        <v>166</v>
      </c>
      <c r="S3" s="185" t="s">
        <v>167</v>
      </c>
      <c r="T3" s="185" t="s">
        <v>168</v>
      </c>
      <c r="U3" s="185" t="s">
        <v>169</v>
      </c>
      <c r="V3" s="185" t="s">
        <v>170</v>
      </c>
      <c r="W3" s="185" t="s">
        <v>171</v>
      </c>
      <c r="X3" s="185" t="s">
        <v>172</v>
      </c>
      <c r="Y3" s="185" t="s">
        <v>173</v>
      </c>
      <c r="Z3" s="185" t="s">
        <v>174</v>
      </c>
      <c r="AA3" s="185" t="s">
        <v>175</v>
      </c>
      <c r="AB3" s="185" t="s">
        <v>176</v>
      </c>
      <c r="AC3" s="185" t="s">
        <v>177</v>
      </c>
      <c r="AD3" s="185" t="s">
        <v>178</v>
      </c>
      <c r="AE3" s="185" t="s">
        <v>179</v>
      </c>
      <c r="AF3" s="185" t="s">
        <v>180</v>
      </c>
      <c r="AG3" s="185" t="s">
        <v>181</v>
      </c>
      <c r="AH3" s="185" t="s">
        <v>182</v>
      </c>
      <c r="AI3" s="185" t="s">
        <v>183</v>
      </c>
      <c r="AJ3" s="185" t="s">
        <v>184</v>
      </c>
      <c r="AK3" s="185" t="s">
        <v>185</v>
      </c>
      <c r="AL3" s="185" t="s">
        <v>186</v>
      </c>
      <c r="AM3" s="185" t="s">
        <v>187</v>
      </c>
      <c r="AN3" s="185" t="s">
        <v>188</v>
      </c>
      <c r="AO3" s="185" t="s">
        <v>189</v>
      </c>
      <c r="AP3" s="185" t="s">
        <v>190</v>
      </c>
      <c r="AQ3" s="185" t="s">
        <v>191</v>
      </c>
      <c r="AR3" s="185" t="s">
        <v>192</v>
      </c>
      <c r="AS3" s="185" t="s">
        <v>193</v>
      </c>
      <c r="AT3" s="185" t="s">
        <v>194</v>
      </c>
      <c r="AU3" s="185" t="s">
        <v>195</v>
      </c>
      <c r="AV3" s="185" t="s">
        <v>196</v>
      </c>
      <c r="AW3" s="185" t="s">
        <v>197</v>
      </c>
      <c r="AX3" s="185" t="s">
        <v>198</v>
      </c>
      <c r="AY3" s="185" t="s">
        <v>199</v>
      </c>
      <c r="AZ3" s="185" t="s">
        <v>200</v>
      </c>
      <c r="BA3" s="185" t="s">
        <v>201</v>
      </c>
      <c r="BB3" s="185" t="s">
        <v>202</v>
      </c>
      <c r="BC3" s="185" t="s">
        <v>203</v>
      </c>
      <c r="BD3" s="185" t="s">
        <v>204</v>
      </c>
      <c r="BE3" s="185" t="s">
        <v>205</v>
      </c>
      <c r="BF3" s="185" t="s">
        <v>206</v>
      </c>
      <c r="BG3" s="185" t="s">
        <v>207</v>
      </c>
      <c r="BH3" s="185" t="s">
        <v>208</v>
      </c>
      <c r="BI3" s="185" t="s">
        <v>209</v>
      </c>
      <c r="BJ3" s="185" t="s">
        <v>210</v>
      </c>
      <c r="BK3" s="185" t="s">
        <v>211</v>
      </c>
      <c r="BL3" s="185" t="s">
        <v>212</v>
      </c>
      <c r="BM3" s="185" t="s">
        <v>213</v>
      </c>
      <c r="BN3" s="185" t="s">
        <v>214</v>
      </c>
      <c r="BO3" s="185" t="s">
        <v>215</v>
      </c>
      <c r="BP3" s="185" t="s">
        <v>216</v>
      </c>
      <c r="BQ3" s="185" t="s">
        <v>217</v>
      </c>
      <c r="BR3" s="185" t="s">
        <v>218</v>
      </c>
      <c r="BS3" s="185" t="s">
        <v>219</v>
      </c>
      <c r="BT3" s="185" t="s">
        <v>220</v>
      </c>
      <c r="BU3" s="185" t="s">
        <v>221</v>
      </c>
      <c r="BV3" s="185" t="s">
        <v>222</v>
      </c>
      <c r="BW3" s="185" t="s">
        <v>223</v>
      </c>
      <c r="BX3" s="185" t="s">
        <v>224</v>
      </c>
      <c r="BY3" s="185" t="s">
        <v>225</v>
      </c>
      <c r="BZ3" s="185" t="s">
        <v>226</v>
      </c>
      <c r="CA3" s="185" t="s">
        <v>227</v>
      </c>
      <c r="CB3" s="185" t="s">
        <v>228</v>
      </c>
      <c r="CC3" s="185" t="s">
        <v>229</v>
      </c>
      <c r="CD3" s="185" t="s">
        <v>230</v>
      </c>
      <c r="CE3" s="185" t="s">
        <v>231</v>
      </c>
      <c r="CF3" s="185" t="s">
        <v>232</v>
      </c>
      <c r="CG3" s="185" t="s">
        <v>233</v>
      </c>
      <c r="CH3" s="185" t="s">
        <v>234</v>
      </c>
      <c r="CI3" s="185" t="s">
        <v>235</v>
      </c>
      <c r="CJ3" s="185" t="s">
        <v>236</v>
      </c>
      <c r="CK3" s="185" t="s">
        <v>237</v>
      </c>
      <c r="CL3" s="185" t="s">
        <v>238</v>
      </c>
      <c r="CM3" s="185" t="s">
        <v>239</v>
      </c>
      <c r="CN3" s="185" t="s">
        <v>240</v>
      </c>
      <c r="CO3" s="185" t="s">
        <v>241</v>
      </c>
      <c r="CP3" s="185" t="s">
        <v>242</v>
      </c>
      <c r="CQ3" s="185" t="s">
        <v>243</v>
      </c>
      <c r="CR3" s="185" t="s">
        <v>244</v>
      </c>
      <c r="CS3" s="185" t="s">
        <v>245</v>
      </c>
      <c r="CT3" s="185" t="s">
        <v>246</v>
      </c>
      <c r="CU3" s="185" t="s">
        <v>247</v>
      </c>
      <c r="CV3" s="185" t="s">
        <v>248</v>
      </c>
      <c r="CW3" s="185" t="s">
        <v>249</v>
      </c>
      <c r="CX3" s="185" t="s">
        <v>250</v>
      </c>
      <c r="CY3" s="185" t="s">
        <v>251</v>
      </c>
      <c r="CZ3" s="185" t="s">
        <v>252</v>
      </c>
      <c r="DA3" s="185" t="s">
        <v>253</v>
      </c>
      <c r="DB3" s="185" t="s">
        <v>254</v>
      </c>
      <c r="DC3" s="185" t="s">
        <v>255</v>
      </c>
      <c r="DD3" s="185" t="s">
        <v>256</v>
      </c>
      <c r="DE3" s="185" t="s">
        <v>257</v>
      </c>
      <c r="DF3" s="185" t="s">
        <v>258</v>
      </c>
      <c r="DG3" s="185" t="s">
        <v>259</v>
      </c>
      <c r="DH3" s="185" t="s">
        <v>260</v>
      </c>
      <c r="DI3" s="185" t="s">
        <v>261</v>
      </c>
      <c r="DJ3" s="185" t="s">
        <v>262</v>
      </c>
      <c r="DK3" s="185" t="s">
        <v>263</v>
      </c>
      <c r="DL3" s="185" t="s">
        <v>264</v>
      </c>
      <c r="DM3" s="185" t="s">
        <v>265</v>
      </c>
      <c r="DN3" s="185" t="s">
        <v>266</v>
      </c>
      <c r="DO3" s="185" t="s">
        <v>267</v>
      </c>
      <c r="DP3" s="185" t="s">
        <v>268</v>
      </c>
      <c r="DQ3" s="185" t="s">
        <v>269</v>
      </c>
      <c r="DR3" s="185" t="s">
        <v>270</v>
      </c>
      <c r="DS3" s="185" t="s">
        <v>271</v>
      </c>
      <c r="DT3" s="185" t="s">
        <v>272</v>
      </c>
      <c r="DU3" s="185" t="s">
        <v>273</v>
      </c>
      <c r="DV3" s="185" t="s">
        <v>274</v>
      </c>
      <c r="DW3" s="185" t="s">
        <v>275</v>
      </c>
      <c r="DX3" s="185" t="s">
        <v>276</v>
      </c>
      <c r="DY3" s="185" t="s">
        <v>277</v>
      </c>
      <c r="DZ3" s="185" t="s">
        <v>278</v>
      </c>
      <c r="EA3" s="185" t="s">
        <v>279</v>
      </c>
      <c r="EB3" s="185" t="s">
        <v>280</v>
      </c>
      <c r="EC3" s="185" t="s">
        <v>281</v>
      </c>
      <c r="ED3" s="185" t="s">
        <v>282</v>
      </c>
      <c r="EE3" s="185" t="s">
        <v>283</v>
      </c>
      <c r="EF3" s="185" t="s">
        <v>284</v>
      </c>
      <c r="EG3" s="185" t="s">
        <v>285</v>
      </c>
      <c r="EH3" s="185" t="s">
        <v>286</v>
      </c>
      <c r="EI3" s="185" t="s">
        <v>287</v>
      </c>
      <c r="EJ3" s="185" t="s">
        <v>288</v>
      </c>
      <c r="EK3" s="185" t="s">
        <v>289</v>
      </c>
      <c r="EL3" s="185" t="s">
        <v>290</v>
      </c>
      <c r="EM3" s="185" t="s">
        <v>291</v>
      </c>
      <c r="EN3" s="185" t="s">
        <v>292</v>
      </c>
      <c r="EO3" s="185" t="s">
        <v>293</v>
      </c>
      <c r="EP3" s="185" t="s">
        <v>294</v>
      </c>
      <c r="EQ3" s="185" t="s">
        <v>295</v>
      </c>
      <c r="ER3" s="185" t="s">
        <v>296</v>
      </c>
      <c r="ES3" s="185" t="s">
        <v>297</v>
      </c>
      <c r="ET3" s="185" t="s">
        <v>298</v>
      </c>
      <c r="EU3" s="185" t="s">
        <v>299</v>
      </c>
      <c r="EV3" s="185" t="s">
        <v>300</v>
      </c>
      <c r="EW3" s="185" t="s">
        <v>301</v>
      </c>
      <c r="EX3" s="185" t="s">
        <v>302</v>
      </c>
      <c r="EY3" s="185" t="s">
        <v>303</v>
      </c>
      <c r="EZ3" s="185" t="s">
        <v>304</v>
      </c>
      <c r="FA3" s="185" t="s">
        <v>305</v>
      </c>
      <c r="FB3" s="185" t="s">
        <v>306</v>
      </c>
      <c r="FC3" s="185" t="s">
        <v>307</v>
      </c>
      <c r="FD3" s="185" t="s">
        <v>308</v>
      </c>
      <c r="FE3" s="185" t="s">
        <v>309</v>
      </c>
      <c r="FF3" s="185" t="s">
        <v>310</v>
      </c>
      <c r="FG3" s="185" t="s">
        <v>311</v>
      </c>
      <c r="FH3" s="185" t="s">
        <v>312</v>
      </c>
      <c r="FI3" s="185" t="s">
        <v>313</v>
      </c>
      <c r="FJ3" s="185" t="s">
        <v>314</v>
      </c>
      <c r="FK3" s="185" t="s">
        <v>315</v>
      </c>
      <c r="FL3" s="185" t="s">
        <v>316</v>
      </c>
      <c r="FM3" s="185" t="s">
        <v>317</v>
      </c>
      <c r="FN3" s="185" t="s">
        <v>318</v>
      </c>
      <c r="FO3" s="185" t="s">
        <v>319</v>
      </c>
      <c r="FP3" s="185" t="s">
        <v>320</v>
      </c>
      <c r="FQ3" s="185" t="s">
        <v>321</v>
      </c>
      <c r="FR3" s="185" t="s">
        <v>322</v>
      </c>
      <c r="FS3" s="185" t="s">
        <v>323</v>
      </c>
      <c r="FT3" s="185" t="s">
        <v>324</v>
      </c>
      <c r="FU3" s="185" t="s">
        <v>325</v>
      </c>
      <c r="FV3" s="185" t="s">
        <v>326</v>
      </c>
      <c r="FW3" s="185" t="s">
        <v>327</v>
      </c>
      <c r="FX3" s="185" t="s">
        <v>328</v>
      </c>
      <c r="FY3" s="185" t="s">
        <v>329</v>
      </c>
      <c r="FZ3" s="185" t="s">
        <v>330</v>
      </c>
      <c r="GA3" s="185" t="s">
        <v>331</v>
      </c>
      <c r="GB3" s="185" t="s">
        <v>332</v>
      </c>
      <c r="GC3" s="185" t="s">
        <v>333</v>
      </c>
      <c r="GD3" s="185" t="s">
        <v>334</v>
      </c>
      <c r="GE3" s="185" t="s">
        <v>335</v>
      </c>
      <c r="GF3" s="185" t="s">
        <v>336</v>
      </c>
      <c r="GG3" s="185" t="s">
        <v>337</v>
      </c>
      <c r="GH3" s="185" t="s">
        <v>338</v>
      </c>
      <c r="GI3" s="185" t="s">
        <v>339</v>
      </c>
      <c r="GJ3" s="185" t="s">
        <v>340</v>
      </c>
      <c r="GK3" s="185" t="s">
        <v>341</v>
      </c>
      <c r="GL3" s="185" t="s">
        <v>342</v>
      </c>
      <c r="GM3" s="185" t="s">
        <v>343</v>
      </c>
      <c r="GN3" s="185" t="s">
        <v>344</v>
      </c>
      <c r="GO3" s="185" t="s">
        <v>345</v>
      </c>
      <c r="GP3" s="185" t="s">
        <v>346</v>
      </c>
      <c r="GQ3" s="185" t="s">
        <v>347</v>
      </c>
      <c r="GR3" s="185" t="s">
        <v>348</v>
      </c>
      <c r="GS3" s="185" t="s">
        <v>349</v>
      </c>
      <c r="GT3" s="185" t="s">
        <v>350</v>
      </c>
      <c r="GU3" s="185" t="s">
        <v>351</v>
      </c>
      <c r="GV3" s="185" t="s">
        <v>352</v>
      </c>
      <c r="GW3" s="185" t="s">
        <v>353</v>
      </c>
      <c r="GX3" s="185" t="s">
        <v>354</v>
      </c>
      <c r="GY3" s="185" t="s">
        <v>355</v>
      </c>
      <c r="GZ3" s="185" t="s">
        <v>356</v>
      </c>
      <c r="HA3" s="185" t="s">
        <v>357</v>
      </c>
      <c r="HB3" s="185" t="s">
        <v>358</v>
      </c>
      <c r="HC3" s="185" t="s">
        <v>359</v>
      </c>
      <c r="HD3" s="185" t="s">
        <v>360</v>
      </c>
      <c r="HE3" s="185" t="s">
        <v>361</v>
      </c>
      <c r="HF3" s="185" t="s">
        <v>362</v>
      </c>
      <c r="HG3" s="185" t="s">
        <v>363</v>
      </c>
      <c r="HH3" s="185" t="s">
        <v>364</v>
      </c>
      <c r="HI3" s="185" t="s">
        <v>365</v>
      </c>
      <c r="HJ3" s="185" t="s">
        <v>366</v>
      </c>
      <c r="HK3" s="185" t="s">
        <v>367</v>
      </c>
      <c r="HL3" s="185" t="s">
        <v>368</v>
      </c>
      <c r="HM3" s="185" t="s">
        <v>369</v>
      </c>
      <c r="HN3" s="185" t="s">
        <v>370</v>
      </c>
      <c r="HO3" s="185" t="s">
        <v>371</v>
      </c>
      <c r="HP3" s="185" t="s">
        <v>372</v>
      </c>
      <c r="HQ3" s="185" t="s">
        <v>373</v>
      </c>
      <c r="HR3" s="185" t="s">
        <v>374</v>
      </c>
      <c r="HS3" s="185" t="s">
        <v>375</v>
      </c>
      <c r="HT3" s="185" t="s">
        <v>376</v>
      </c>
      <c r="HU3" s="185" t="s">
        <v>377</v>
      </c>
      <c r="HV3" s="185" t="s">
        <v>378</v>
      </c>
      <c r="HW3" s="185" t="s">
        <v>379</v>
      </c>
      <c r="HX3" s="185" t="s">
        <v>380</v>
      </c>
      <c r="HY3" s="185" t="s">
        <v>381</v>
      </c>
      <c r="HZ3" s="185" t="s">
        <v>382</v>
      </c>
      <c r="IA3" s="185" t="s">
        <v>383</v>
      </c>
      <c r="IB3" s="185" t="s">
        <v>384</v>
      </c>
      <c r="IC3" s="185" t="s">
        <v>385</v>
      </c>
      <c r="ID3" s="185" t="s">
        <v>386</v>
      </c>
      <c r="IE3" s="185" t="s">
        <v>387</v>
      </c>
      <c r="IF3" s="185" t="s">
        <v>388</v>
      </c>
      <c r="IG3" s="185" t="s">
        <v>389</v>
      </c>
      <c r="IH3" s="185" t="s">
        <v>390</v>
      </c>
      <c r="II3" s="185" t="s">
        <v>391</v>
      </c>
      <c r="IJ3" s="185" t="s">
        <v>392</v>
      </c>
      <c r="IK3" s="185" t="s">
        <v>393</v>
      </c>
      <c r="IL3" s="185" t="s">
        <v>394</v>
      </c>
      <c r="IM3" s="185" t="s">
        <v>395</v>
      </c>
    </row>
    <row r="4" spans="1:256" s="200" customFormat="1" ht="12.75" x14ac:dyDescent="0.2">
      <c r="A4" s="191" t="str">
        <f t="shared" ref="A4:A67" si="0">IF(C4&gt;0,"x","")</f>
        <v/>
      </c>
      <c r="B4" s="146" t="str">
        <f>Stoff!B2</f>
        <v>Arsen</v>
      </c>
      <c r="C4" s="192">
        <f t="shared" ref="C4:C67" si="1">COUNT(G4:IV4)</f>
        <v>0</v>
      </c>
      <c r="D4" s="193">
        <f t="shared" ref="D4:D67" si="2">MAXA(G4:IV4)</f>
        <v>0</v>
      </c>
      <c r="E4" s="193">
        <f>IF(D4&gt;0,AVERAGE(G4:IV4),0)</f>
        <v>0</v>
      </c>
      <c r="F4" s="194" t="e">
        <f t="shared" ref="F4:F67" si="3">D4/MEDIAN(G4:IV4)</f>
        <v>#NUM!</v>
      </c>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7"/>
      <c r="EE4" s="197"/>
      <c r="EF4" s="197"/>
      <c r="EG4" s="197"/>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9"/>
      <c r="IO4" s="199"/>
      <c r="IP4" s="199"/>
      <c r="IQ4" s="199"/>
      <c r="IR4" s="199"/>
      <c r="IS4" s="199"/>
      <c r="IT4" s="199"/>
      <c r="IU4" s="199"/>
      <c r="IV4" s="199"/>
    </row>
    <row r="5" spans="1:256" s="200" customFormat="1" ht="12.75" x14ac:dyDescent="0.2">
      <c r="A5" s="191" t="str">
        <f t="shared" si="0"/>
        <v/>
      </c>
      <c r="B5" s="146" t="str">
        <f>Stoff!B3</f>
        <v>Bly</v>
      </c>
      <c r="C5" s="192">
        <f t="shared" si="1"/>
        <v>0</v>
      </c>
      <c r="D5" s="193">
        <f t="shared" si="2"/>
        <v>0</v>
      </c>
      <c r="E5" s="193">
        <f t="shared" ref="E5:E68" si="4">IF(D5&gt;0,AVERAGE(G5:IV5),0)</f>
        <v>0</v>
      </c>
      <c r="F5" s="194" t="e">
        <f t="shared" si="3"/>
        <v>#NUM!</v>
      </c>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7"/>
      <c r="EE5" s="197"/>
      <c r="EF5" s="197"/>
      <c r="EG5" s="197"/>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9"/>
      <c r="IO5" s="199"/>
      <c r="IP5" s="199"/>
      <c r="IQ5" s="199"/>
      <c r="IR5" s="199"/>
      <c r="IS5" s="199"/>
      <c r="IT5" s="199"/>
      <c r="IU5" s="199"/>
      <c r="IV5" s="199"/>
    </row>
    <row r="6" spans="1:256" s="200" customFormat="1" ht="12.75" x14ac:dyDescent="0.2">
      <c r="A6" s="191" t="str">
        <f t="shared" si="0"/>
        <v/>
      </c>
      <c r="B6" s="146" t="str">
        <f>Stoff!B4</f>
        <v>Kadmium</v>
      </c>
      <c r="C6" s="192">
        <f t="shared" si="1"/>
        <v>0</v>
      </c>
      <c r="D6" s="193">
        <f t="shared" si="2"/>
        <v>0</v>
      </c>
      <c r="E6" s="193">
        <f t="shared" si="4"/>
        <v>0</v>
      </c>
      <c r="F6" s="194" t="e">
        <f t="shared" si="3"/>
        <v>#NUM!</v>
      </c>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7"/>
      <c r="EE6" s="197"/>
      <c r="EF6" s="197"/>
      <c r="EG6" s="197"/>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9"/>
      <c r="IO6" s="199"/>
      <c r="IP6" s="199"/>
      <c r="IQ6" s="199"/>
      <c r="IR6" s="199"/>
      <c r="IS6" s="199"/>
      <c r="IT6" s="199"/>
      <c r="IU6" s="199"/>
      <c r="IV6" s="199"/>
    </row>
    <row r="7" spans="1:256" s="200" customFormat="1" ht="12.75" x14ac:dyDescent="0.2">
      <c r="A7" s="191" t="str">
        <f t="shared" si="0"/>
        <v/>
      </c>
      <c r="B7" s="146" t="str">
        <f>Stoff!B5</f>
        <v>Kvikksølv</v>
      </c>
      <c r="C7" s="192">
        <f t="shared" si="1"/>
        <v>0</v>
      </c>
      <c r="D7" s="193">
        <f t="shared" si="2"/>
        <v>0</v>
      </c>
      <c r="E7" s="193">
        <f t="shared" si="4"/>
        <v>0</v>
      </c>
      <c r="F7" s="194" t="e">
        <f t="shared" si="3"/>
        <v>#NUM!</v>
      </c>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7"/>
      <c r="EE7" s="197"/>
      <c r="EF7" s="197"/>
      <c r="EG7" s="197"/>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9"/>
      <c r="IO7" s="199"/>
      <c r="IP7" s="199"/>
      <c r="IQ7" s="199"/>
      <c r="IR7" s="199"/>
      <c r="IS7" s="199"/>
      <c r="IT7" s="199"/>
      <c r="IU7" s="199"/>
      <c r="IV7" s="199"/>
    </row>
    <row r="8" spans="1:256" s="200" customFormat="1" ht="12.75" x14ac:dyDescent="0.2">
      <c r="A8" s="191" t="str">
        <f t="shared" si="0"/>
        <v/>
      </c>
      <c r="B8" s="146" t="str">
        <f>Stoff!B6</f>
        <v>Kobber</v>
      </c>
      <c r="C8" s="192">
        <f t="shared" si="1"/>
        <v>0</v>
      </c>
      <c r="D8" s="193">
        <f t="shared" si="2"/>
        <v>0</v>
      </c>
      <c r="E8" s="193">
        <f t="shared" si="4"/>
        <v>0</v>
      </c>
      <c r="F8" s="194" t="e">
        <f t="shared" si="3"/>
        <v>#NUM!</v>
      </c>
      <c r="G8" s="195"/>
      <c r="H8" s="195"/>
      <c r="I8" s="195"/>
      <c r="J8" s="195"/>
      <c r="K8" s="195"/>
      <c r="L8" s="201"/>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7"/>
      <c r="EE8" s="197"/>
      <c r="EF8" s="197"/>
      <c r="EG8" s="197"/>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9"/>
      <c r="IO8" s="199"/>
      <c r="IP8" s="199"/>
      <c r="IQ8" s="199"/>
      <c r="IR8" s="199"/>
      <c r="IS8" s="199"/>
      <c r="IT8" s="199"/>
      <c r="IU8" s="199"/>
      <c r="IV8" s="199"/>
    </row>
    <row r="9" spans="1:256" s="200" customFormat="1" ht="12.75" x14ac:dyDescent="0.2">
      <c r="A9" s="191" t="str">
        <f t="shared" si="0"/>
        <v/>
      </c>
      <c r="B9" s="146" t="str">
        <f>Stoff!B7</f>
        <v>Sink</v>
      </c>
      <c r="C9" s="192">
        <f t="shared" si="1"/>
        <v>0</v>
      </c>
      <c r="D9" s="193">
        <f t="shared" si="2"/>
        <v>0</v>
      </c>
      <c r="E9" s="193">
        <f t="shared" si="4"/>
        <v>0</v>
      </c>
      <c r="F9" s="194" t="e">
        <f t="shared" si="3"/>
        <v>#NUM!</v>
      </c>
      <c r="G9" s="195"/>
      <c r="H9" s="195"/>
      <c r="I9" s="195"/>
      <c r="J9" s="195"/>
      <c r="K9" s="195"/>
      <c r="L9" s="201"/>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c r="DJ9" s="196"/>
      <c r="DK9" s="196"/>
      <c r="DL9" s="196"/>
      <c r="DM9" s="196"/>
      <c r="DN9" s="196"/>
      <c r="DO9" s="196"/>
      <c r="DP9" s="196"/>
      <c r="DQ9" s="196"/>
      <c r="DR9" s="196"/>
      <c r="DS9" s="196"/>
      <c r="DT9" s="196"/>
      <c r="DU9" s="196"/>
      <c r="DV9" s="196"/>
      <c r="DW9" s="196"/>
      <c r="DX9" s="196"/>
      <c r="DY9" s="196"/>
      <c r="DZ9" s="196"/>
      <c r="EA9" s="196"/>
      <c r="EB9" s="196"/>
      <c r="EC9" s="196"/>
      <c r="ED9" s="197"/>
      <c r="EE9" s="197"/>
      <c r="EF9" s="197"/>
      <c r="EG9" s="197"/>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9"/>
      <c r="IO9" s="199"/>
      <c r="IP9" s="199"/>
      <c r="IQ9" s="199"/>
      <c r="IR9" s="199"/>
      <c r="IS9" s="199"/>
      <c r="IT9" s="199"/>
      <c r="IU9" s="199"/>
      <c r="IV9" s="199"/>
    </row>
    <row r="10" spans="1:256" s="200" customFormat="1" ht="12.75" x14ac:dyDescent="0.2">
      <c r="A10" s="191" t="str">
        <f t="shared" si="0"/>
        <v/>
      </c>
      <c r="B10" s="146" t="str">
        <f>Stoff!B8</f>
        <v>Krom (III)</v>
      </c>
      <c r="C10" s="192">
        <f t="shared" si="1"/>
        <v>0</v>
      </c>
      <c r="D10" s="193">
        <f t="shared" si="2"/>
        <v>0</v>
      </c>
      <c r="E10" s="193">
        <f t="shared" si="4"/>
        <v>0</v>
      </c>
      <c r="F10" s="194" t="e">
        <f t="shared" si="3"/>
        <v>#NUM!</v>
      </c>
      <c r="G10" s="195"/>
      <c r="H10" s="195"/>
      <c r="I10" s="195"/>
      <c r="J10" s="195"/>
      <c r="K10" s="195"/>
      <c r="L10" s="201"/>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c r="DJ10" s="196"/>
      <c r="DK10" s="196"/>
      <c r="DL10" s="196"/>
      <c r="DM10" s="196"/>
      <c r="DN10" s="196"/>
      <c r="DO10" s="196"/>
      <c r="DP10" s="196"/>
      <c r="DQ10" s="196"/>
      <c r="DR10" s="196"/>
      <c r="DS10" s="196"/>
      <c r="DT10" s="196"/>
      <c r="DU10" s="196"/>
      <c r="DV10" s="196"/>
      <c r="DW10" s="196"/>
      <c r="DX10" s="196"/>
      <c r="DY10" s="196"/>
      <c r="DZ10" s="196"/>
      <c r="EA10" s="196"/>
      <c r="EB10" s="196"/>
      <c r="EC10" s="196"/>
      <c r="ED10" s="197"/>
      <c r="EE10" s="197"/>
      <c r="EF10" s="197"/>
      <c r="EG10" s="197"/>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9"/>
      <c r="IO10" s="199"/>
      <c r="IP10" s="199"/>
      <c r="IQ10" s="199"/>
      <c r="IR10" s="199"/>
      <c r="IS10" s="199"/>
      <c r="IT10" s="199"/>
      <c r="IU10" s="199"/>
      <c r="IV10" s="199"/>
    </row>
    <row r="11" spans="1:256" s="200" customFormat="1" ht="12.75" x14ac:dyDescent="0.2">
      <c r="A11" s="191" t="str">
        <f t="shared" si="0"/>
        <v/>
      </c>
      <c r="B11" s="146" t="str">
        <f>Stoff!B9</f>
        <v>Krom (VI)</v>
      </c>
      <c r="C11" s="192">
        <f t="shared" si="1"/>
        <v>0</v>
      </c>
      <c r="D11" s="193">
        <f t="shared" si="2"/>
        <v>0</v>
      </c>
      <c r="E11" s="193">
        <f t="shared" si="4"/>
        <v>0</v>
      </c>
      <c r="F11" s="194" t="e">
        <f t="shared" si="3"/>
        <v>#NUM!</v>
      </c>
      <c r="G11" s="195"/>
      <c r="H11" s="195"/>
      <c r="I11" s="195"/>
      <c r="J11" s="195"/>
      <c r="K11" s="195"/>
      <c r="L11" s="201"/>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c r="DY11" s="196"/>
      <c r="DZ11" s="196"/>
      <c r="EA11" s="196"/>
      <c r="EB11" s="196"/>
      <c r="EC11" s="196"/>
      <c r="ED11" s="197"/>
      <c r="EE11" s="197"/>
      <c r="EF11" s="197"/>
      <c r="EG11" s="197"/>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9"/>
      <c r="IO11" s="199"/>
      <c r="IP11" s="199"/>
      <c r="IQ11" s="199"/>
      <c r="IR11" s="199"/>
      <c r="IS11" s="199"/>
      <c r="IT11" s="199"/>
      <c r="IU11" s="199"/>
      <c r="IV11" s="199"/>
    </row>
    <row r="12" spans="1:256" s="200" customFormat="1" ht="12.75" x14ac:dyDescent="0.2">
      <c r="A12" s="191" t="str">
        <f t="shared" si="0"/>
        <v/>
      </c>
      <c r="B12" s="146" t="str">
        <f>Stoff!B10</f>
        <v>Krom totalt (III + VI)</v>
      </c>
      <c r="C12" s="192">
        <f t="shared" si="1"/>
        <v>0</v>
      </c>
      <c r="D12" s="193">
        <f t="shared" si="2"/>
        <v>0</v>
      </c>
      <c r="E12" s="193">
        <f t="shared" si="4"/>
        <v>0</v>
      </c>
      <c r="F12" s="194" t="e">
        <f t="shared" si="3"/>
        <v>#NUM!</v>
      </c>
      <c r="G12" s="195"/>
      <c r="H12" s="195"/>
      <c r="I12" s="195"/>
      <c r="J12" s="195"/>
      <c r="K12" s="195"/>
      <c r="L12" s="195"/>
      <c r="M12" s="195"/>
      <c r="N12" s="195"/>
      <c r="O12" s="195"/>
      <c r="P12" s="195"/>
      <c r="Q12" s="195"/>
      <c r="R12" s="195"/>
      <c r="S12" s="195"/>
      <c r="T12" s="195"/>
      <c r="U12" s="195"/>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7"/>
      <c r="EE12" s="197"/>
      <c r="EF12" s="197"/>
      <c r="EG12" s="197"/>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9"/>
      <c r="IO12" s="199"/>
      <c r="IP12" s="199"/>
      <c r="IQ12" s="199"/>
      <c r="IR12" s="199"/>
      <c r="IS12" s="199"/>
      <c r="IT12" s="199"/>
      <c r="IU12" s="199"/>
      <c r="IV12" s="199"/>
    </row>
    <row r="13" spans="1:256" s="200" customFormat="1" ht="12.75" x14ac:dyDescent="0.2">
      <c r="A13" s="191" t="str">
        <f t="shared" si="0"/>
        <v/>
      </c>
      <c r="B13" s="146" t="str">
        <f>Stoff!B11</f>
        <v>Nikkel</v>
      </c>
      <c r="C13" s="192">
        <f t="shared" si="1"/>
        <v>0</v>
      </c>
      <c r="D13" s="193">
        <f t="shared" si="2"/>
        <v>0</v>
      </c>
      <c r="E13" s="193">
        <f t="shared" si="4"/>
        <v>0</v>
      </c>
      <c r="F13" s="194" t="e">
        <f t="shared" si="3"/>
        <v>#NUM!</v>
      </c>
      <c r="G13" s="195"/>
      <c r="H13" s="195"/>
      <c r="I13" s="195"/>
      <c r="J13" s="195"/>
      <c r="K13" s="195"/>
      <c r="L13" s="195"/>
      <c r="M13" s="195"/>
      <c r="N13" s="195"/>
      <c r="O13" s="195"/>
      <c r="P13" s="195"/>
      <c r="Q13" s="195"/>
      <c r="R13" s="195"/>
      <c r="S13" s="195"/>
      <c r="T13" s="195"/>
      <c r="U13" s="195"/>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6"/>
      <c r="DW13" s="196"/>
      <c r="DX13" s="196"/>
      <c r="DY13" s="196"/>
      <c r="DZ13" s="196"/>
      <c r="EA13" s="196"/>
      <c r="EB13" s="196"/>
      <c r="EC13" s="196"/>
      <c r="ED13" s="197"/>
      <c r="EE13" s="197"/>
      <c r="EF13" s="197"/>
      <c r="EG13" s="197"/>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9"/>
      <c r="IO13" s="199"/>
      <c r="IP13" s="199"/>
      <c r="IQ13" s="199"/>
      <c r="IR13" s="199"/>
      <c r="IS13" s="199"/>
      <c r="IT13" s="199"/>
      <c r="IU13" s="199"/>
      <c r="IV13" s="199"/>
    </row>
    <row r="14" spans="1:256" s="200" customFormat="1" ht="12.75" x14ac:dyDescent="0.2">
      <c r="A14" s="191" t="str">
        <f t="shared" si="0"/>
        <v/>
      </c>
      <c r="B14" s="146" t="str">
        <f>Stoff!B12</f>
        <v>Cyanid fri</v>
      </c>
      <c r="C14" s="192">
        <f t="shared" si="1"/>
        <v>0</v>
      </c>
      <c r="D14" s="193">
        <f t="shared" si="2"/>
        <v>0</v>
      </c>
      <c r="E14" s="193">
        <f t="shared" si="4"/>
        <v>0</v>
      </c>
      <c r="F14" s="194" t="e">
        <f t="shared" si="3"/>
        <v>#NUM!</v>
      </c>
      <c r="G14" s="195"/>
      <c r="H14" s="195"/>
      <c r="I14" s="195"/>
      <c r="J14" s="195"/>
      <c r="K14" s="195"/>
      <c r="L14" s="195"/>
      <c r="M14" s="195"/>
      <c r="N14" s="195"/>
      <c r="O14" s="195"/>
      <c r="P14" s="195"/>
      <c r="Q14" s="195"/>
      <c r="R14" s="195"/>
      <c r="S14" s="195"/>
      <c r="T14" s="195"/>
      <c r="U14" s="195"/>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6"/>
      <c r="CH14" s="196"/>
      <c r="CI14" s="196"/>
      <c r="CJ14" s="196"/>
      <c r="CK14" s="196"/>
      <c r="CL14" s="196"/>
      <c r="CM14" s="196"/>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c r="DR14" s="196"/>
      <c r="DS14" s="196"/>
      <c r="DT14" s="196"/>
      <c r="DU14" s="196"/>
      <c r="DV14" s="196"/>
      <c r="DW14" s="196"/>
      <c r="DX14" s="196"/>
      <c r="DY14" s="196"/>
      <c r="DZ14" s="196"/>
      <c r="EA14" s="196"/>
      <c r="EB14" s="196"/>
      <c r="EC14" s="196"/>
      <c r="ED14" s="197"/>
      <c r="EE14" s="197"/>
      <c r="EF14" s="197"/>
      <c r="EG14" s="197"/>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9"/>
      <c r="IO14" s="199"/>
      <c r="IP14" s="199"/>
      <c r="IQ14" s="199"/>
      <c r="IR14" s="199"/>
      <c r="IS14" s="199"/>
      <c r="IT14" s="199"/>
      <c r="IU14" s="199"/>
      <c r="IV14" s="199"/>
    </row>
    <row r="15" spans="1:256" s="200" customFormat="1" ht="12.75" x14ac:dyDescent="0.2">
      <c r="A15" s="191" t="str">
        <f t="shared" si="0"/>
        <v/>
      </c>
      <c r="B15" s="146" t="str">
        <f>Stoff!B13</f>
        <v>PCB CAS1336-36-3</v>
      </c>
      <c r="C15" s="192">
        <f t="shared" si="1"/>
        <v>0</v>
      </c>
      <c r="D15" s="193">
        <f t="shared" si="2"/>
        <v>0</v>
      </c>
      <c r="E15" s="193">
        <f t="shared" si="4"/>
        <v>0</v>
      </c>
      <c r="F15" s="194" t="e">
        <f t="shared" si="3"/>
        <v>#NUM!</v>
      </c>
      <c r="G15" s="195"/>
      <c r="H15" s="195"/>
      <c r="I15" s="195"/>
      <c r="J15" s="195"/>
      <c r="K15" s="195"/>
      <c r="L15" s="195"/>
      <c r="M15" s="195"/>
      <c r="N15" s="195"/>
      <c r="O15" s="195"/>
      <c r="P15" s="195"/>
      <c r="Q15" s="195"/>
      <c r="R15" s="195"/>
      <c r="S15" s="195"/>
      <c r="T15" s="195"/>
      <c r="U15" s="195"/>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6"/>
      <c r="CH15" s="196"/>
      <c r="CI15" s="196"/>
      <c r="CJ15" s="196"/>
      <c r="CK15" s="196"/>
      <c r="CL15" s="196"/>
      <c r="CM15" s="196"/>
      <c r="CN15" s="196"/>
      <c r="CO15" s="196"/>
      <c r="CP15" s="196"/>
      <c r="CQ15" s="196"/>
      <c r="CR15" s="196"/>
      <c r="CS15" s="196"/>
      <c r="CT15" s="196"/>
      <c r="CU15" s="196"/>
      <c r="CV15" s="196"/>
      <c r="CW15" s="196"/>
      <c r="CX15" s="196"/>
      <c r="CY15" s="196"/>
      <c r="CZ15" s="196"/>
      <c r="DA15" s="196"/>
      <c r="DB15" s="196"/>
      <c r="DC15" s="196"/>
      <c r="DD15" s="196"/>
      <c r="DE15" s="196"/>
      <c r="DF15" s="196"/>
      <c r="DG15" s="196"/>
      <c r="DH15" s="196"/>
      <c r="DI15" s="196"/>
      <c r="DJ15" s="196"/>
      <c r="DK15" s="196"/>
      <c r="DL15" s="196"/>
      <c r="DM15" s="196"/>
      <c r="DN15" s="196"/>
      <c r="DO15" s="196"/>
      <c r="DP15" s="196"/>
      <c r="DQ15" s="196"/>
      <c r="DR15" s="196"/>
      <c r="DS15" s="196"/>
      <c r="DT15" s="196"/>
      <c r="DU15" s="196"/>
      <c r="DV15" s="196"/>
      <c r="DW15" s="196"/>
      <c r="DX15" s="196"/>
      <c r="DY15" s="196"/>
      <c r="DZ15" s="196"/>
      <c r="EA15" s="196"/>
      <c r="EB15" s="196"/>
      <c r="EC15" s="196"/>
      <c r="ED15" s="197"/>
      <c r="EE15" s="197"/>
      <c r="EF15" s="197"/>
      <c r="EG15" s="197"/>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9"/>
      <c r="IO15" s="199"/>
      <c r="IP15" s="199"/>
      <c r="IQ15" s="199"/>
      <c r="IR15" s="199"/>
      <c r="IS15" s="199"/>
      <c r="IT15" s="199"/>
      <c r="IU15" s="199"/>
      <c r="IV15" s="199"/>
    </row>
    <row r="16" spans="1:256" s="200" customFormat="1" ht="12.75" x14ac:dyDescent="0.2">
      <c r="A16" s="191" t="str">
        <f t="shared" si="0"/>
        <v/>
      </c>
      <c r="B16" s="146" t="str">
        <f>Stoff!B14</f>
        <v>Lindan</v>
      </c>
      <c r="C16" s="192">
        <f t="shared" si="1"/>
        <v>0</v>
      </c>
      <c r="D16" s="193">
        <f t="shared" si="2"/>
        <v>0</v>
      </c>
      <c r="E16" s="193">
        <f t="shared" si="4"/>
        <v>0</v>
      </c>
      <c r="F16" s="194" t="e">
        <f t="shared" si="3"/>
        <v>#NUM!</v>
      </c>
      <c r="G16" s="195"/>
      <c r="H16" s="195"/>
      <c r="I16" s="195"/>
      <c r="J16" s="195"/>
      <c r="K16" s="195"/>
      <c r="L16" s="195"/>
      <c r="M16" s="195"/>
      <c r="N16" s="195"/>
      <c r="O16" s="195"/>
      <c r="P16" s="195"/>
      <c r="Q16" s="195"/>
      <c r="R16" s="195"/>
      <c r="S16" s="195"/>
      <c r="T16" s="195"/>
      <c r="U16" s="195"/>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c r="DM16" s="196"/>
      <c r="DN16" s="196"/>
      <c r="DO16" s="196"/>
      <c r="DP16" s="196"/>
      <c r="DQ16" s="196"/>
      <c r="DR16" s="196"/>
      <c r="DS16" s="196"/>
      <c r="DT16" s="196"/>
      <c r="DU16" s="196"/>
      <c r="DV16" s="196"/>
      <c r="DW16" s="196"/>
      <c r="DX16" s="196"/>
      <c r="DY16" s="196"/>
      <c r="DZ16" s="196"/>
      <c r="EA16" s="196"/>
      <c r="EB16" s="196"/>
      <c r="EC16" s="196"/>
      <c r="ED16" s="197"/>
      <c r="EE16" s="197"/>
      <c r="EF16" s="197"/>
      <c r="EG16" s="197"/>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9"/>
      <c r="IO16" s="199"/>
      <c r="IP16" s="199"/>
      <c r="IQ16" s="199"/>
      <c r="IR16" s="199"/>
      <c r="IS16" s="199"/>
      <c r="IT16" s="199"/>
      <c r="IU16" s="199"/>
      <c r="IV16" s="199"/>
    </row>
    <row r="17" spans="1:256" s="200" customFormat="1" ht="12.75" x14ac:dyDescent="0.2">
      <c r="A17" s="191" t="str">
        <f t="shared" si="0"/>
        <v/>
      </c>
      <c r="B17" s="146" t="str">
        <f>Stoff!B15</f>
        <v>DDT</v>
      </c>
      <c r="C17" s="192">
        <f t="shared" si="1"/>
        <v>0</v>
      </c>
      <c r="D17" s="193">
        <f t="shared" si="2"/>
        <v>0</v>
      </c>
      <c r="E17" s="193">
        <f t="shared" si="4"/>
        <v>0</v>
      </c>
      <c r="F17" s="194" t="e">
        <f t="shared" si="3"/>
        <v>#NUM!</v>
      </c>
      <c r="G17" s="195"/>
      <c r="H17" s="195"/>
      <c r="I17" s="195"/>
      <c r="J17" s="195"/>
      <c r="K17" s="195"/>
      <c r="L17" s="195"/>
      <c r="M17" s="195"/>
      <c r="N17" s="195"/>
      <c r="O17" s="195"/>
      <c r="P17" s="195"/>
      <c r="Q17" s="195"/>
      <c r="R17" s="195"/>
      <c r="S17" s="195"/>
      <c r="T17" s="195"/>
      <c r="U17" s="195"/>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7"/>
      <c r="EE17" s="197"/>
      <c r="EF17" s="197"/>
      <c r="EG17" s="197"/>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9"/>
      <c r="IO17" s="199"/>
      <c r="IP17" s="199"/>
      <c r="IQ17" s="199"/>
      <c r="IR17" s="199"/>
      <c r="IS17" s="199"/>
      <c r="IT17" s="199"/>
      <c r="IU17" s="199"/>
      <c r="IV17" s="199"/>
    </row>
    <row r="18" spans="1:256" s="200" customFormat="1" ht="12.75" x14ac:dyDescent="0.2">
      <c r="A18" s="191" t="str">
        <f t="shared" si="0"/>
        <v/>
      </c>
      <c r="B18" s="146" t="str">
        <f>Stoff!B16</f>
        <v>Monoklorbensen</v>
      </c>
      <c r="C18" s="192">
        <f t="shared" si="1"/>
        <v>0</v>
      </c>
      <c r="D18" s="193">
        <f t="shared" si="2"/>
        <v>0</v>
      </c>
      <c r="E18" s="193">
        <f t="shared" si="4"/>
        <v>0</v>
      </c>
      <c r="F18" s="194" t="e">
        <f t="shared" si="3"/>
        <v>#NUM!</v>
      </c>
      <c r="G18" s="195"/>
      <c r="H18" s="195"/>
      <c r="I18" s="195"/>
      <c r="J18" s="195"/>
      <c r="K18" s="195"/>
      <c r="L18" s="195"/>
      <c r="M18" s="195"/>
      <c r="N18" s="195"/>
      <c r="O18" s="195"/>
      <c r="P18" s="195"/>
      <c r="Q18" s="195"/>
      <c r="R18" s="195"/>
      <c r="S18" s="195"/>
      <c r="T18" s="195"/>
      <c r="U18" s="195"/>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7"/>
      <c r="EE18" s="197"/>
      <c r="EF18" s="197"/>
      <c r="EG18" s="197"/>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9"/>
      <c r="IO18" s="199"/>
      <c r="IP18" s="199"/>
      <c r="IQ18" s="199"/>
      <c r="IR18" s="199"/>
      <c r="IS18" s="199"/>
      <c r="IT18" s="199"/>
      <c r="IU18" s="199"/>
      <c r="IV18" s="199"/>
    </row>
    <row r="19" spans="1:256" s="200" customFormat="1" ht="12.75" x14ac:dyDescent="0.2">
      <c r="A19" s="191" t="str">
        <f t="shared" si="0"/>
        <v/>
      </c>
      <c r="B19" s="146" t="str">
        <f>Stoff!B17</f>
        <v>1,2-diklorbensen</v>
      </c>
      <c r="C19" s="192">
        <f t="shared" si="1"/>
        <v>0</v>
      </c>
      <c r="D19" s="193">
        <f t="shared" si="2"/>
        <v>0</v>
      </c>
      <c r="E19" s="193">
        <f t="shared" si="4"/>
        <v>0</v>
      </c>
      <c r="F19" s="194" t="e">
        <f t="shared" si="3"/>
        <v>#NUM!</v>
      </c>
      <c r="G19" s="195"/>
      <c r="H19" s="195"/>
      <c r="I19" s="195"/>
      <c r="J19" s="195"/>
      <c r="K19" s="195"/>
      <c r="L19" s="195"/>
      <c r="M19" s="195"/>
      <c r="N19" s="195"/>
      <c r="O19" s="195"/>
      <c r="P19" s="195"/>
      <c r="Q19" s="195"/>
      <c r="R19" s="195"/>
      <c r="S19" s="195"/>
      <c r="T19" s="195"/>
      <c r="U19" s="195"/>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6"/>
      <c r="CH19" s="196"/>
      <c r="CI19" s="196"/>
      <c r="CJ19" s="196"/>
      <c r="CK19" s="196"/>
      <c r="CL19" s="196"/>
      <c r="CM19" s="196"/>
      <c r="CN19" s="196"/>
      <c r="CO19" s="196"/>
      <c r="CP19" s="196"/>
      <c r="CQ19" s="196"/>
      <c r="CR19" s="196"/>
      <c r="CS19" s="196"/>
      <c r="CT19" s="196"/>
      <c r="CU19" s="196"/>
      <c r="CV19" s="196"/>
      <c r="CW19" s="196"/>
      <c r="CX19" s="196"/>
      <c r="CY19" s="196"/>
      <c r="CZ19" s="196"/>
      <c r="DA19" s="196"/>
      <c r="DB19" s="196"/>
      <c r="DC19" s="196"/>
      <c r="DD19" s="196"/>
      <c r="DE19" s="196"/>
      <c r="DF19" s="196"/>
      <c r="DG19" s="196"/>
      <c r="DH19" s="196"/>
      <c r="DI19" s="196"/>
      <c r="DJ19" s="196"/>
      <c r="DK19" s="196"/>
      <c r="DL19" s="196"/>
      <c r="DM19" s="196"/>
      <c r="DN19" s="196"/>
      <c r="DO19" s="196"/>
      <c r="DP19" s="196"/>
      <c r="DQ19" s="196"/>
      <c r="DR19" s="196"/>
      <c r="DS19" s="196"/>
      <c r="DT19" s="196"/>
      <c r="DU19" s="196"/>
      <c r="DV19" s="196"/>
      <c r="DW19" s="196"/>
      <c r="DX19" s="196"/>
      <c r="DY19" s="196"/>
      <c r="DZ19" s="196"/>
      <c r="EA19" s="196"/>
      <c r="EB19" s="196"/>
      <c r="EC19" s="196"/>
      <c r="ED19" s="197"/>
      <c r="EE19" s="197"/>
      <c r="EF19" s="197"/>
      <c r="EG19" s="197"/>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9"/>
      <c r="IO19" s="199"/>
      <c r="IP19" s="199"/>
      <c r="IQ19" s="199"/>
      <c r="IR19" s="199"/>
      <c r="IS19" s="199"/>
      <c r="IT19" s="199"/>
      <c r="IU19" s="199"/>
      <c r="IV19" s="199"/>
    </row>
    <row r="20" spans="1:256" s="200" customFormat="1" ht="12.75" x14ac:dyDescent="0.2">
      <c r="A20" s="191" t="str">
        <f t="shared" si="0"/>
        <v/>
      </c>
      <c r="B20" s="146" t="str">
        <f>Stoff!B18</f>
        <v>1,4-diklorbensen</v>
      </c>
      <c r="C20" s="192">
        <f t="shared" si="1"/>
        <v>0</v>
      </c>
      <c r="D20" s="193">
        <f t="shared" si="2"/>
        <v>0</v>
      </c>
      <c r="E20" s="193">
        <f t="shared" si="4"/>
        <v>0</v>
      </c>
      <c r="F20" s="194" t="e">
        <f t="shared" si="3"/>
        <v>#NUM!</v>
      </c>
      <c r="G20" s="195"/>
      <c r="H20" s="195"/>
      <c r="I20" s="195"/>
      <c r="J20" s="195"/>
      <c r="K20" s="195"/>
      <c r="L20" s="195"/>
      <c r="M20" s="195"/>
      <c r="N20" s="195"/>
      <c r="O20" s="195"/>
      <c r="P20" s="195"/>
      <c r="Q20" s="195"/>
      <c r="R20" s="195"/>
      <c r="S20" s="195"/>
      <c r="T20" s="195"/>
      <c r="U20" s="195"/>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C20" s="196"/>
      <c r="ED20" s="197"/>
      <c r="EE20" s="197"/>
      <c r="EF20" s="197"/>
      <c r="EG20" s="197"/>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9"/>
      <c r="IO20" s="199"/>
      <c r="IP20" s="199"/>
      <c r="IQ20" s="199"/>
      <c r="IR20" s="199"/>
      <c r="IS20" s="199"/>
      <c r="IT20" s="199"/>
      <c r="IU20" s="199"/>
      <c r="IV20" s="199"/>
    </row>
    <row r="21" spans="1:256" s="200" customFormat="1" ht="12.75" x14ac:dyDescent="0.2">
      <c r="A21" s="191" t="str">
        <f t="shared" si="0"/>
        <v/>
      </c>
      <c r="B21" s="146" t="str">
        <f>Stoff!B19</f>
        <v>1,2,4-triklorbensen</v>
      </c>
      <c r="C21" s="192">
        <f t="shared" si="1"/>
        <v>0</v>
      </c>
      <c r="D21" s="193">
        <f t="shared" si="2"/>
        <v>0</v>
      </c>
      <c r="E21" s="193">
        <f t="shared" si="4"/>
        <v>0</v>
      </c>
      <c r="F21" s="194" t="e">
        <f t="shared" si="3"/>
        <v>#NUM!</v>
      </c>
      <c r="G21" s="195"/>
      <c r="H21" s="195"/>
      <c r="I21" s="195"/>
      <c r="J21" s="195"/>
      <c r="K21" s="195"/>
      <c r="L21" s="195"/>
      <c r="M21" s="195"/>
      <c r="N21" s="195"/>
      <c r="O21" s="195"/>
      <c r="P21" s="195"/>
      <c r="Q21" s="195"/>
      <c r="R21" s="195"/>
      <c r="S21" s="195"/>
      <c r="T21" s="195"/>
      <c r="U21" s="195"/>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7"/>
      <c r="EE21" s="197"/>
      <c r="EF21" s="197"/>
      <c r="EG21" s="197"/>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9"/>
      <c r="IO21" s="199"/>
      <c r="IP21" s="199"/>
      <c r="IQ21" s="199"/>
      <c r="IR21" s="199"/>
      <c r="IS21" s="199"/>
      <c r="IT21" s="199"/>
      <c r="IU21" s="199"/>
      <c r="IV21" s="199"/>
    </row>
    <row r="22" spans="1:256" s="200" customFormat="1" ht="12.75" x14ac:dyDescent="0.2">
      <c r="A22" s="191" t="str">
        <f t="shared" si="0"/>
        <v/>
      </c>
      <c r="B22" s="146" t="str">
        <f>Stoff!B20</f>
        <v>1,2,3-triklorbensen</v>
      </c>
      <c r="C22" s="192">
        <f t="shared" si="1"/>
        <v>0</v>
      </c>
      <c r="D22" s="193">
        <f t="shared" si="2"/>
        <v>0</v>
      </c>
      <c r="E22" s="193">
        <f t="shared" si="4"/>
        <v>0</v>
      </c>
      <c r="F22" s="194" t="e">
        <f t="shared" si="3"/>
        <v>#NUM!</v>
      </c>
      <c r="G22" s="195"/>
      <c r="H22" s="195"/>
      <c r="I22" s="195"/>
      <c r="J22" s="195"/>
      <c r="K22" s="195"/>
      <c r="L22" s="201"/>
      <c r="M22" s="195"/>
      <c r="N22" s="195"/>
      <c r="O22" s="195"/>
      <c r="P22" s="195"/>
      <c r="Q22" s="195"/>
      <c r="R22" s="195"/>
      <c r="S22" s="195"/>
      <c r="T22" s="195"/>
      <c r="U22" s="195"/>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196"/>
      <c r="DP22" s="196"/>
      <c r="DQ22" s="196"/>
      <c r="DR22" s="196"/>
      <c r="DS22" s="196"/>
      <c r="DT22" s="196"/>
      <c r="DU22" s="196"/>
      <c r="DV22" s="196"/>
      <c r="DW22" s="196"/>
      <c r="DX22" s="196"/>
      <c r="DY22" s="196"/>
      <c r="DZ22" s="196"/>
      <c r="EA22" s="196"/>
      <c r="EB22" s="196"/>
      <c r="EC22" s="196"/>
      <c r="ED22" s="197"/>
      <c r="EE22" s="197"/>
      <c r="EF22" s="197"/>
      <c r="EG22" s="197"/>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9"/>
      <c r="IO22" s="199"/>
      <c r="IP22" s="199"/>
      <c r="IQ22" s="199"/>
      <c r="IR22" s="199"/>
      <c r="IS22" s="199"/>
      <c r="IT22" s="199"/>
      <c r="IU22" s="199"/>
      <c r="IV22" s="199"/>
    </row>
    <row r="23" spans="1:256" s="200" customFormat="1" ht="12.75" x14ac:dyDescent="0.2">
      <c r="A23" s="191" t="str">
        <f t="shared" si="0"/>
        <v/>
      </c>
      <c r="B23" s="146" t="str">
        <f>Stoff!B21</f>
        <v>1,3,5-triklorbensen</v>
      </c>
      <c r="C23" s="192">
        <f t="shared" si="1"/>
        <v>0</v>
      </c>
      <c r="D23" s="193">
        <f t="shared" si="2"/>
        <v>0</v>
      </c>
      <c r="E23" s="193">
        <f t="shared" si="4"/>
        <v>0</v>
      </c>
      <c r="F23" s="194" t="e">
        <f t="shared" si="3"/>
        <v>#NUM!</v>
      </c>
      <c r="G23" s="195"/>
      <c r="H23" s="195"/>
      <c r="I23" s="195"/>
      <c r="J23" s="195"/>
      <c r="K23" s="195"/>
      <c r="L23" s="201"/>
      <c r="M23" s="195"/>
      <c r="N23" s="195"/>
      <c r="O23" s="195"/>
      <c r="P23" s="195"/>
      <c r="Q23" s="195"/>
      <c r="R23" s="195"/>
      <c r="S23" s="195"/>
      <c r="T23" s="195"/>
      <c r="U23" s="195"/>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7"/>
      <c r="EE23" s="197"/>
      <c r="EF23" s="197"/>
      <c r="EG23" s="197"/>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c r="IN23" s="199"/>
      <c r="IO23" s="199"/>
      <c r="IP23" s="199"/>
      <c r="IQ23" s="199"/>
      <c r="IR23" s="199"/>
      <c r="IS23" s="199"/>
      <c r="IT23" s="199"/>
      <c r="IU23" s="199"/>
      <c r="IV23" s="199"/>
    </row>
    <row r="24" spans="1:256" s="200" customFormat="1" ht="12.75" x14ac:dyDescent="0.2">
      <c r="A24" s="191" t="str">
        <f t="shared" si="0"/>
        <v/>
      </c>
      <c r="B24" s="146" t="str">
        <f>Stoff!B22</f>
        <v>1,2,4,5-tetraklorbensen</v>
      </c>
      <c r="C24" s="192">
        <f t="shared" si="1"/>
        <v>0</v>
      </c>
      <c r="D24" s="193">
        <f t="shared" si="2"/>
        <v>0</v>
      </c>
      <c r="E24" s="193">
        <f t="shared" si="4"/>
        <v>0</v>
      </c>
      <c r="F24" s="194" t="e">
        <f t="shared" si="3"/>
        <v>#NUM!</v>
      </c>
      <c r="G24" s="195"/>
      <c r="H24" s="195"/>
      <c r="I24" s="195"/>
      <c r="J24" s="195"/>
      <c r="K24" s="195"/>
      <c r="L24" s="201"/>
      <c r="M24" s="195"/>
      <c r="N24" s="195"/>
      <c r="O24" s="195"/>
      <c r="P24" s="195"/>
      <c r="Q24" s="195"/>
      <c r="R24" s="195"/>
      <c r="S24" s="195"/>
      <c r="T24" s="195"/>
      <c r="U24" s="195"/>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6"/>
      <c r="CH24" s="196"/>
      <c r="CI24" s="196"/>
      <c r="CJ24" s="196"/>
      <c r="CK24" s="196"/>
      <c r="CL24" s="196"/>
      <c r="CM24" s="196"/>
      <c r="CN24" s="196"/>
      <c r="CO24" s="196"/>
      <c r="CP24" s="196"/>
      <c r="CQ24" s="196"/>
      <c r="CR24" s="196"/>
      <c r="CS24" s="196"/>
      <c r="CT24" s="196"/>
      <c r="CU24" s="196"/>
      <c r="CV24" s="196"/>
      <c r="CW24" s="196"/>
      <c r="CX24" s="196"/>
      <c r="CY24" s="196"/>
      <c r="CZ24" s="196"/>
      <c r="DA24" s="196"/>
      <c r="DB24" s="196"/>
      <c r="DC24" s="196"/>
      <c r="DD24" s="196"/>
      <c r="DE24" s="196"/>
      <c r="DF24" s="196"/>
      <c r="DG24" s="196"/>
      <c r="DH24" s="196"/>
      <c r="DI24" s="196"/>
      <c r="DJ24" s="196"/>
      <c r="DK24" s="196"/>
      <c r="DL24" s="196"/>
      <c r="DM24" s="196"/>
      <c r="DN24" s="196"/>
      <c r="DO24" s="196"/>
      <c r="DP24" s="196"/>
      <c r="DQ24" s="196"/>
      <c r="DR24" s="196"/>
      <c r="DS24" s="196"/>
      <c r="DT24" s="196"/>
      <c r="DU24" s="196"/>
      <c r="DV24" s="196"/>
      <c r="DW24" s="196"/>
      <c r="DX24" s="196"/>
      <c r="DY24" s="196"/>
      <c r="DZ24" s="196"/>
      <c r="EA24" s="196"/>
      <c r="EB24" s="196"/>
      <c r="EC24" s="196"/>
      <c r="ED24" s="197"/>
      <c r="EE24" s="197"/>
      <c r="EF24" s="197"/>
      <c r="EG24" s="197"/>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9"/>
      <c r="IO24" s="199"/>
      <c r="IP24" s="199"/>
      <c r="IQ24" s="199"/>
      <c r="IR24" s="199"/>
      <c r="IS24" s="199"/>
      <c r="IT24" s="199"/>
      <c r="IU24" s="199"/>
      <c r="IV24" s="199"/>
    </row>
    <row r="25" spans="1:256" s="200" customFormat="1" ht="12.75" x14ac:dyDescent="0.2">
      <c r="A25" s="191" t="str">
        <f t="shared" si="0"/>
        <v/>
      </c>
      <c r="B25" s="146" t="str">
        <f>Stoff!B23</f>
        <v>Pentaklorbensen</v>
      </c>
      <c r="C25" s="192">
        <f t="shared" si="1"/>
        <v>0</v>
      </c>
      <c r="D25" s="193">
        <f t="shared" si="2"/>
        <v>0</v>
      </c>
      <c r="E25" s="193">
        <f t="shared" si="4"/>
        <v>0</v>
      </c>
      <c r="F25" s="194" t="e">
        <f t="shared" si="3"/>
        <v>#NUM!</v>
      </c>
      <c r="G25" s="195"/>
      <c r="H25" s="195"/>
      <c r="I25" s="195"/>
      <c r="J25" s="195"/>
      <c r="K25" s="195"/>
      <c r="L25" s="201"/>
      <c r="M25" s="195"/>
      <c r="N25" s="195"/>
      <c r="O25" s="195"/>
      <c r="P25" s="195"/>
      <c r="Q25" s="195"/>
      <c r="R25" s="195"/>
      <c r="S25" s="195"/>
      <c r="T25" s="195"/>
      <c r="U25" s="195"/>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c r="DS25" s="196"/>
      <c r="DT25" s="196"/>
      <c r="DU25" s="196"/>
      <c r="DV25" s="196"/>
      <c r="DW25" s="196"/>
      <c r="DX25" s="196"/>
      <c r="DY25" s="196"/>
      <c r="DZ25" s="196"/>
      <c r="EA25" s="196"/>
      <c r="EB25" s="196"/>
      <c r="EC25" s="196"/>
      <c r="ED25" s="197"/>
      <c r="EE25" s="197"/>
      <c r="EF25" s="197"/>
      <c r="EG25" s="197"/>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9"/>
      <c r="IO25" s="199"/>
      <c r="IP25" s="199"/>
      <c r="IQ25" s="199"/>
      <c r="IR25" s="199"/>
      <c r="IS25" s="199"/>
      <c r="IT25" s="199"/>
      <c r="IU25" s="199"/>
      <c r="IV25" s="199"/>
    </row>
    <row r="26" spans="1:256" s="200" customFormat="1" ht="12.75" x14ac:dyDescent="0.2">
      <c r="A26" s="191" t="str">
        <f t="shared" si="0"/>
        <v/>
      </c>
      <c r="B26" s="146" t="str">
        <f>Stoff!B24</f>
        <v>Heksaklorbensen</v>
      </c>
      <c r="C26" s="192">
        <f t="shared" si="1"/>
        <v>0</v>
      </c>
      <c r="D26" s="193">
        <f t="shared" si="2"/>
        <v>0</v>
      </c>
      <c r="E26" s="193">
        <f t="shared" si="4"/>
        <v>0</v>
      </c>
      <c r="F26" s="194" t="e">
        <f t="shared" si="3"/>
        <v>#NUM!</v>
      </c>
      <c r="G26" s="195"/>
      <c r="H26" s="195"/>
      <c r="I26" s="195"/>
      <c r="J26" s="195"/>
      <c r="K26" s="195"/>
      <c r="L26" s="201"/>
      <c r="M26" s="195"/>
      <c r="N26" s="195"/>
      <c r="O26" s="195"/>
      <c r="P26" s="195"/>
      <c r="Q26" s="195"/>
      <c r="R26" s="195"/>
      <c r="S26" s="195"/>
      <c r="T26" s="195"/>
      <c r="U26" s="195"/>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6"/>
      <c r="CH26" s="196"/>
      <c r="CI26" s="196"/>
      <c r="CJ26" s="196"/>
      <c r="CK26" s="196"/>
      <c r="CL26" s="196"/>
      <c r="CM26" s="196"/>
      <c r="CN26" s="196"/>
      <c r="CO26" s="196"/>
      <c r="CP26" s="196"/>
      <c r="CQ26" s="196"/>
      <c r="CR26" s="196"/>
      <c r="CS26" s="196"/>
      <c r="CT26" s="196"/>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7"/>
      <c r="EE26" s="197"/>
      <c r="EF26" s="197"/>
      <c r="EG26" s="197"/>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9"/>
      <c r="IO26" s="199"/>
      <c r="IP26" s="199"/>
      <c r="IQ26" s="199"/>
      <c r="IR26" s="199"/>
      <c r="IS26" s="199"/>
      <c r="IT26" s="199"/>
      <c r="IU26" s="199"/>
      <c r="IV26" s="199"/>
    </row>
    <row r="27" spans="1:256" s="200" customFormat="1" ht="12.75" x14ac:dyDescent="0.2">
      <c r="A27" s="191" t="str">
        <f t="shared" si="0"/>
        <v/>
      </c>
      <c r="B27" s="146" t="str">
        <f>Stoff!B25</f>
        <v>Diklormetan</v>
      </c>
      <c r="C27" s="192">
        <f t="shared" si="1"/>
        <v>0</v>
      </c>
      <c r="D27" s="193">
        <f t="shared" si="2"/>
        <v>0</v>
      </c>
      <c r="E27" s="193">
        <f t="shared" si="4"/>
        <v>0</v>
      </c>
      <c r="F27" s="194" t="e">
        <f t="shared" si="3"/>
        <v>#NUM!</v>
      </c>
      <c r="G27" s="195"/>
      <c r="H27" s="195"/>
      <c r="I27" s="195"/>
      <c r="J27" s="195"/>
      <c r="K27" s="195"/>
      <c r="L27" s="201"/>
      <c r="M27" s="195"/>
      <c r="N27" s="195"/>
      <c r="O27" s="195"/>
      <c r="P27" s="195"/>
      <c r="Q27" s="195"/>
      <c r="R27" s="195"/>
      <c r="S27" s="195"/>
      <c r="T27" s="195"/>
      <c r="U27" s="195"/>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6"/>
      <c r="CH27" s="196"/>
      <c r="CI27" s="196"/>
      <c r="CJ27" s="196"/>
      <c r="CK27" s="196"/>
      <c r="CL27" s="196"/>
      <c r="CM27" s="196"/>
      <c r="CN27" s="196"/>
      <c r="CO27" s="196"/>
      <c r="CP27" s="196"/>
      <c r="CQ27" s="196"/>
      <c r="CR27" s="196"/>
      <c r="CS27" s="196"/>
      <c r="CT27" s="196"/>
      <c r="CU27" s="196"/>
      <c r="CV27" s="196"/>
      <c r="CW27" s="196"/>
      <c r="CX27" s="196"/>
      <c r="CY27" s="196"/>
      <c r="CZ27" s="196"/>
      <c r="DA27" s="196"/>
      <c r="DB27" s="196"/>
      <c r="DC27" s="196"/>
      <c r="DD27" s="196"/>
      <c r="DE27" s="196"/>
      <c r="DF27" s="196"/>
      <c r="DG27" s="196"/>
      <c r="DH27" s="196"/>
      <c r="DI27" s="196"/>
      <c r="DJ27" s="196"/>
      <c r="DK27" s="196"/>
      <c r="DL27" s="196"/>
      <c r="DM27" s="196"/>
      <c r="DN27" s="196"/>
      <c r="DO27" s="196"/>
      <c r="DP27" s="196"/>
      <c r="DQ27" s="196"/>
      <c r="DR27" s="196"/>
      <c r="DS27" s="196"/>
      <c r="DT27" s="196"/>
      <c r="DU27" s="196"/>
      <c r="DV27" s="196"/>
      <c r="DW27" s="196"/>
      <c r="DX27" s="196"/>
      <c r="DY27" s="196"/>
      <c r="DZ27" s="196"/>
      <c r="EA27" s="196"/>
      <c r="EB27" s="196"/>
      <c r="EC27" s="196"/>
      <c r="ED27" s="197"/>
      <c r="EE27" s="197"/>
      <c r="EF27" s="197"/>
      <c r="EG27" s="197"/>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9"/>
      <c r="IO27" s="199"/>
      <c r="IP27" s="199"/>
      <c r="IQ27" s="199"/>
      <c r="IR27" s="199"/>
      <c r="IS27" s="199"/>
      <c r="IT27" s="199"/>
      <c r="IU27" s="199"/>
      <c r="IV27" s="199"/>
    </row>
    <row r="28" spans="1:256" s="200" customFormat="1" ht="12.75" x14ac:dyDescent="0.2">
      <c r="A28" s="191" t="str">
        <f t="shared" si="0"/>
        <v/>
      </c>
      <c r="B28" s="146" t="str">
        <f>Stoff!B26</f>
        <v>Triklormetan</v>
      </c>
      <c r="C28" s="192">
        <f t="shared" si="1"/>
        <v>0</v>
      </c>
      <c r="D28" s="193">
        <f t="shared" si="2"/>
        <v>0</v>
      </c>
      <c r="E28" s="193">
        <f t="shared" si="4"/>
        <v>0</v>
      </c>
      <c r="F28" s="194" t="e">
        <f t="shared" si="3"/>
        <v>#NUM!</v>
      </c>
      <c r="G28" s="195"/>
      <c r="H28" s="195"/>
      <c r="I28" s="195"/>
      <c r="J28" s="195"/>
      <c r="K28" s="195"/>
      <c r="L28" s="201"/>
      <c r="M28" s="195"/>
      <c r="N28" s="195"/>
      <c r="O28" s="195"/>
      <c r="P28" s="195"/>
      <c r="Q28" s="195"/>
      <c r="R28" s="195"/>
      <c r="S28" s="195"/>
      <c r="T28" s="195"/>
      <c r="U28" s="195"/>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7"/>
      <c r="EE28" s="197"/>
      <c r="EF28" s="197"/>
      <c r="EG28" s="197"/>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9"/>
      <c r="IO28" s="199"/>
      <c r="IP28" s="199"/>
      <c r="IQ28" s="199"/>
      <c r="IR28" s="199"/>
      <c r="IS28" s="199"/>
      <c r="IT28" s="199"/>
      <c r="IU28" s="199"/>
      <c r="IV28" s="199"/>
    </row>
    <row r="29" spans="1:256" s="200" customFormat="1" ht="12.75" x14ac:dyDescent="0.2">
      <c r="A29" s="191" t="str">
        <f t="shared" si="0"/>
        <v/>
      </c>
      <c r="B29" s="146" t="str">
        <f>Stoff!B27</f>
        <v>Trikloreten</v>
      </c>
      <c r="C29" s="192">
        <f t="shared" si="1"/>
        <v>0</v>
      </c>
      <c r="D29" s="193">
        <f t="shared" si="2"/>
        <v>0</v>
      </c>
      <c r="E29" s="193">
        <f t="shared" si="4"/>
        <v>0</v>
      </c>
      <c r="F29" s="194" t="e">
        <f t="shared" si="3"/>
        <v>#NUM!</v>
      </c>
      <c r="G29" s="195"/>
      <c r="H29" s="195"/>
      <c r="I29" s="195"/>
      <c r="J29" s="195"/>
      <c r="K29" s="195"/>
      <c r="L29" s="195"/>
      <c r="M29" s="195"/>
      <c r="N29" s="195"/>
      <c r="O29" s="195"/>
      <c r="P29" s="195"/>
      <c r="Q29" s="195"/>
      <c r="R29" s="195"/>
      <c r="S29" s="195"/>
      <c r="T29" s="195"/>
      <c r="U29" s="195"/>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7"/>
      <c r="EE29" s="197"/>
      <c r="EF29" s="197"/>
      <c r="EG29" s="197"/>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9"/>
      <c r="IO29" s="199"/>
      <c r="IP29" s="199"/>
      <c r="IQ29" s="199"/>
      <c r="IR29" s="199"/>
      <c r="IS29" s="199"/>
      <c r="IT29" s="199"/>
      <c r="IU29" s="199"/>
      <c r="IV29" s="199"/>
    </row>
    <row r="30" spans="1:256" s="200" customFormat="1" ht="12.75" x14ac:dyDescent="0.2">
      <c r="A30" s="191" t="str">
        <f t="shared" si="0"/>
        <v/>
      </c>
      <c r="B30" s="146" t="str">
        <f>Stoff!B28</f>
        <v>Tetraklormetan</v>
      </c>
      <c r="C30" s="192">
        <f t="shared" si="1"/>
        <v>0</v>
      </c>
      <c r="D30" s="193">
        <f t="shared" si="2"/>
        <v>0</v>
      </c>
      <c r="E30" s="193">
        <f t="shared" si="4"/>
        <v>0</v>
      </c>
      <c r="F30" s="194" t="e">
        <f t="shared" si="3"/>
        <v>#NUM!</v>
      </c>
      <c r="G30" s="195"/>
      <c r="H30" s="195"/>
      <c r="I30" s="195"/>
      <c r="J30" s="195"/>
      <c r="K30" s="195"/>
      <c r="L30" s="202"/>
      <c r="M30" s="202"/>
      <c r="N30" s="202"/>
      <c r="O30" s="202"/>
      <c r="P30" s="195"/>
      <c r="Q30" s="195"/>
      <c r="R30" s="195"/>
      <c r="S30" s="195"/>
      <c r="T30" s="195"/>
      <c r="U30" s="195"/>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7"/>
      <c r="EE30" s="197"/>
      <c r="EF30" s="197"/>
      <c r="EG30" s="197"/>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9"/>
      <c r="IO30" s="199"/>
      <c r="IP30" s="199"/>
      <c r="IQ30" s="199"/>
      <c r="IR30" s="199"/>
      <c r="IS30" s="199"/>
      <c r="IT30" s="199"/>
      <c r="IU30" s="199"/>
      <c r="IV30" s="199"/>
    </row>
    <row r="31" spans="1:256" s="200" customFormat="1" ht="12.75" x14ac:dyDescent="0.2">
      <c r="A31" s="191" t="str">
        <f t="shared" si="0"/>
        <v/>
      </c>
      <c r="B31" s="146" t="str">
        <f>Stoff!B29</f>
        <v>Tetrakloreten</v>
      </c>
      <c r="C31" s="192">
        <f t="shared" si="1"/>
        <v>0</v>
      </c>
      <c r="D31" s="193">
        <f t="shared" si="2"/>
        <v>0</v>
      </c>
      <c r="E31" s="193">
        <f t="shared" si="4"/>
        <v>0</v>
      </c>
      <c r="F31" s="194" t="e">
        <f t="shared" si="3"/>
        <v>#NUM!</v>
      </c>
      <c r="G31" s="195"/>
      <c r="H31" s="195"/>
      <c r="I31" s="195"/>
      <c r="J31" s="195"/>
      <c r="K31" s="195"/>
      <c r="L31" s="195"/>
      <c r="M31" s="195"/>
      <c r="N31" s="195"/>
      <c r="O31" s="195"/>
      <c r="P31" s="195"/>
      <c r="Q31" s="195"/>
      <c r="R31" s="195"/>
      <c r="S31" s="195"/>
      <c r="T31" s="195"/>
      <c r="U31" s="195"/>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7"/>
      <c r="EE31" s="197"/>
      <c r="EF31" s="197"/>
      <c r="EG31" s="197"/>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9"/>
      <c r="IO31" s="199"/>
      <c r="IP31" s="199"/>
      <c r="IQ31" s="199"/>
      <c r="IR31" s="199"/>
      <c r="IS31" s="199"/>
      <c r="IT31" s="199"/>
      <c r="IU31" s="199"/>
      <c r="IV31" s="199"/>
    </row>
    <row r="32" spans="1:256" s="200" customFormat="1" ht="12.75" x14ac:dyDescent="0.2">
      <c r="A32" s="191" t="str">
        <f t="shared" si="0"/>
        <v/>
      </c>
      <c r="B32" s="146" t="str">
        <f>Stoff!B30</f>
        <v>1,2-dikloretan</v>
      </c>
      <c r="C32" s="192">
        <f t="shared" si="1"/>
        <v>0</v>
      </c>
      <c r="D32" s="193">
        <f t="shared" si="2"/>
        <v>0</v>
      </c>
      <c r="E32" s="193">
        <f t="shared" si="4"/>
        <v>0</v>
      </c>
      <c r="F32" s="194" t="e">
        <f t="shared" si="3"/>
        <v>#NUM!</v>
      </c>
      <c r="G32" s="195"/>
      <c r="H32" s="195"/>
      <c r="I32" s="195"/>
      <c r="J32" s="195"/>
      <c r="K32" s="195"/>
      <c r="L32" s="195"/>
      <c r="M32" s="195"/>
      <c r="N32" s="195"/>
      <c r="O32" s="195"/>
      <c r="P32" s="195"/>
      <c r="Q32" s="195"/>
      <c r="R32" s="195"/>
      <c r="S32" s="195"/>
      <c r="T32" s="195"/>
      <c r="U32" s="195"/>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7"/>
      <c r="EE32" s="197"/>
      <c r="EF32" s="197"/>
      <c r="EG32" s="197"/>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9"/>
      <c r="IO32" s="199"/>
      <c r="IP32" s="199"/>
      <c r="IQ32" s="199"/>
      <c r="IR32" s="199"/>
      <c r="IS32" s="199"/>
      <c r="IT32" s="199"/>
      <c r="IU32" s="199"/>
      <c r="IV32" s="199"/>
    </row>
    <row r="33" spans="1:256" s="200" customFormat="1" ht="12.75" x14ac:dyDescent="0.2">
      <c r="A33" s="191" t="str">
        <f t="shared" si="0"/>
        <v/>
      </c>
      <c r="B33" s="146" t="str">
        <f>Stoff!B31</f>
        <v>1,2-dibrometan</v>
      </c>
      <c r="C33" s="192">
        <f t="shared" si="1"/>
        <v>0</v>
      </c>
      <c r="D33" s="193">
        <f t="shared" si="2"/>
        <v>0</v>
      </c>
      <c r="E33" s="193">
        <f t="shared" si="4"/>
        <v>0</v>
      </c>
      <c r="F33" s="194" t="e">
        <f t="shared" si="3"/>
        <v>#NUM!</v>
      </c>
      <c r="G33" s="195"/>
      <c r="H33" s="195"/>
      <c r="I33" s="195"/>
      <c r="J33" s="195"/>
      <c r="K33" s="195"/>
      <c r="L33" s="195"/>
      <c r="M33" s="195"/>
      <c r="N33" s="195"/>
      <c r="O33" s="195"/>
      <c r="P33" s="195"/>
      <c r="Q33" s="195"/>
      <c r="R33" s="195"/>
      <c r="S33" s="195"/>
      <c r="T33" s="195"/>
      <c r="U33" s="195"/>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7"/>
      <c r="EE33" s="197"/>
      <c r="EF33" s="197"/>
      <c r="EG33" s="197"/>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9"/>
      <c r="IO33" s="199"/>
      <c r="IP33" s="199"/>
      <c r="IQ33" s="199"/>
      <c r="IR33" s="199"/>
      <c r="IS33" s="199"/>
      <c r="IT33" s="199"/>
      <c r="IU33" s="199"/>
      <c r="IV33" s="199"/>
    </row>
    <row r="34" spans="1:256" s="200" customFormat="1" ht="12.75" x14ac:dyDescent="0.2">
      <c r="A34" s="191" t="str">
        <f t="shared" si="0"/>
        <v/>
      </c>
      <c r="B34" s="146" t="str">
        <f>Stoff!B32</f>
        <v>1,1,1-trikloretan</v>
      </c>
      <c r="C34" s="192">
        <f t="shared" si="1"/>
        <v>0</v>
      </c>
      <c r="D34" s="193">
        <f t="shared" si="2"/>
        <v>0</v>
      </c>
      <c r="E34" s="193">
        <f t="shared" si="4"/>
        <v>0</v>
      </c>
      <c r="F34" s="194" t="e">
        <f t="shared" si="3"/>
        <v>#NUM!</v>
      </c>
      <c r="G34" s="195"/>
      <c r="H34" s="195"/>
      <c r="I34" s="195"/>
      <c r="J34" s="195"/>
      <c r="K34" s="195"/>
      <c r="L34" s="195"/>
      <c r="M34" s="195"/>
      <c r="N34" s="195"/>
      <c r="O34" s="195"/>
      <c r="P34" s="195"/>
      <c r="Q34" s="195"/>
      <c r="R34" s="195"/>
      <c r="S34" s="195"/>
      <c r="T34" s="195"/>
      <c r="U34" s="195"/>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7"/>
      <c r="EE34" s="197"/>
      <c r="EF34" s="197"/>
      <c r="EG34" s="197"/>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9"/>
      <c r="IO34" s="199"/>
      <c r="IP34" s="199"/>
      <c r="IQ34" s="199"/>
      <c r="IR34" s="199"/>
      <c r="IS34" s="199"/>
      <c r="IT34" s="199"/>
      <c r="IU34" s="199"/>
      <c r="IV34" s="199"/>
    </row>
    <row r="35" spans="1:256" s="200" customFormat="1" ht="12.75" x14ac:dyDescent="0.2">
      <c r="A35" s="191" t="str">
        <f t="shared" si="0"/>
        <v/>
      </c>
      <c r="B35" s="146" t="str">
        <f>Stoff!B33</f>
        <v>1,1,2-trikloretan</v>
      </c>
      <c r="C35" s="192">
        <f t="shared" si="1"/>
        <v>0</v>
      </c>
      <c r="D35" s="193">
        <f t="shared" si="2"/>
        <v>0</v>
      </c>
      <c r="E35" s="193">
        <f t="shared" si="4"/>
        <v>0</v>
      </c>
      <c r="F35" s="194" t="e">
        <f t="shared" si="3"/>
        <v>#NUM!</v>
      </c>
      <c r="G35" s="195"/>
      <c r="H35" s="195"/>
      <c r="I35" s="195"/>
      <c r="J35" s="195"/>
      <c r="K35" s="195"/>
      <c r="L35" s="195"/>
      <c r="M35" s="195"/>
      <c r="N35" s="195"/>
      <c r="O35" s="195"/>
      <c r="P35" s="195"/>
      <c r="Q35" s="195"/>
      <c r="R35" s="195"/>
      <c r="S35" s="195"/>
      <c r="T35" s="195"/>
      <c r="U35" s="195"/>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6"/>
      <c r="CH35" s="196"/>
      <c r="CI35" s="196"/>
      <c r="CJ35" s="196"/>
      <c r="CK35" s="196"/>
      <c r="CL35" s="196"/>
      <c r="CM35" s="196"/>
      <c r="CN35" s="196"/>
      <c r="CO35" s="196"/>
      <c r="CP35" s="196"/>
      <c r="CQ35" s="196"/>
      <c r="CR35" s="196"/>
      <c r="CS35" s="196"/>
      <c r="CT35" s="196"/>
      <c r="CU35" s="196"/>
      <c r="CV35" s="196"/>
      <c r="CW35" s="196"/>
      <c r="CX35" s="196"/>
      <c r="CY35" s="196"/>
      <c r="CZ35" s="196"/>
      <c r="DA35" s="196"/>
      <c r="DB35" s="196"/>
      <c r="DC35" s="196"/>
      <c r="DD35" s="196"/>
      <c r="DE35" s="196"/>
      <c r="DF35" s="196"/>
      <c r="DG35" s="196"/>
      <c r="DH35" s="196"/>
      <c r="DI35" s="196"/>
      <c r="DJ35" s="196"/>
      <c r="DK35" s="196"/>
      <c r="DL35" s="196"/>
      <c r="DM35" s="196"/>
      <c r="DN35" s="196"/>
      <c r="DO35" s="196"/>
      <c r="DP35" s="196"/>
      <c r="DQ35" s="196"/>
      <c r="DR35" s="196"/>
      <c r="DS35" s="196"/>
      <c r="DT35" s="196"/>
      <c r="DU35" s="196"/>
      <c r="DV35" s="196"/>
      <c r="DW35" s="196"/>
      <c r="DX35" s="196"/>
      <c r="DY35" s="196"/>
      <c r="DZ35" s="196"/>
      <c r="EA35" s="196"/>
      <c r="EB35" s="196"/>
      <c r="EC35" s="196"/>
      <c r="ED35" s="197"/>
      <c r="EE35" s="197"/>
      <c r="EF35" s="197"/>
      <c r="EG35" s="197"/>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9"/>
      <c r="IO35" s="199"/>
      <c r="IP35" s="199"/>
      <c r="IQ35" s="199"/>
      <c r="IR35" s="199"/>
      <c r="IS35" s="199"/>
      <c r="IT35" s="199"/>
      <c r="IU35" s="199"/>
      <c r="IV35" s="199"/>
    </row>
    <row r="36" spans="1:256" s="200" customFormat="1" ht="12.75" x14ac:dyDescent="0.2">
      <c r="A36" s="191" t="str">
        <f t="shared" si="0"/>
        <v/>
      </c>
      <c r="B36" s="146" t="str">
        <f>Stoff!B34</f>
        <v>Fenol</v>
      </c>
      <c r="C36" s="192">
        <f t="shared" si="1"/>
        <v>0</v>
      </c>
      <c r="D36" s="193">
        <f t="shared" si="2"/>
        <v>0</v>
      </c>
      <c r="E36" s="193">
        <f t="shared" si="4"/>
        <v>0</v>
      </c>
      <c r="F36" s="194" t="e">
        <f t="shared" si="3"/>
        <v>#NUM!</v>
      </c>
      <c r="G36" s="195"/>
      <c r="H36" s="195"/>
      <c r="I36" s="195"/>
      <c r="J36" s="195"/>
      <c r="K36" s="195"/>
      <c r="L36" s="195"/>
      <c r="M36" s="195"/>
      <c r="N36" s="195"/>
      <c r="O36" s="195"/>
      <c r="P36" s="195"/>
      <c r="Q36" s="195"/>
      <c r="R36" s="195"/>
      <c r="S36" s="195"/>
      <c r="T36" s="195"/>
      <c r="U36" s="195"/>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196"/>
      <c r="DQ36" s="196"/>
      <c r="DR36" s="196"/>
      <c r="DS36" s="196"/>
      <c r="DT36" s="196"/>
      <c r="DU36" s="196"/>
      <c r="DV36" s="196"/>
      <c r="DW36" s="196"/>
      <c r="DX36" s="196"/>
      <c r="DY36" s="196"/>
      <c r="DZ36" s="196"/>
      <c r="EA36" s="196"/>
      <c r="EB36" s="196"/>
      <c r="EC36" s="196"/>
      <c r="ED36" s="197"/>
      <c r="EE36" s="197"/>
      <c r="EF36" s="197"/>
      <c r="EG36" s="197"/>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9"/>
      <c r="IO36" s="199"/>
      <c r="IP36" s="199"/>
      <c r="IQ36" s="199"/>
      <c r="IR36" s="199"/>
      <c r="IS36" s="199"/>
      <c r="IT36" s="199"/>
      <c r="IU36" s="199"/>
      <c r="IV36" s="199"/>
    </row>
    <row r="37" spans="1:256" s="200" customFormat="1" ht="12.75" x14ac:dyDescent="0.2">
      <c r="A37" s="191" t="str">
        <f t="shared" si="0"/>
        <v/>
      </c>
      <c r="B37" s="146" t="str">
        <f>Stoff!B35</f>
        <v>Sum mono,di,tri,tetra</v>
      </c>
      <c r="C37" s="192">
        <f t="shared" si="1"/>
        <v>0</v>
      </c>
      <c r="D37" s="193">
        <f t="shared" si="2"/>
        <v>0</v>
      </c>
      <c r="E37" s="193">
        <f t="shared" si="4"/>
        <v>0</v>
      </c>
      <c r="F37" s="194" t="e">
        <f t="shared" si="3"/>
        <v>#NUM!</v>
      </c>
      <c r="G37" s="195"/>
      <c r="H37" s="195"/>
      <c r="I37" s="195"/>
      <c r="J37" s="195"/>
      <c r="K37" s="195"/>
      <c r="L37" s="195"/>
      <c r="M37" s="195"/>
      <c r="N37" s="195"/>
      <c r="O37" s="195"/>
      <c r="P37" s="195"/>
      <c r="Q37" s="195"/>
      <c r="R37" s="195"/>
      <c r="S37" s="195"/>
      <c r="T37" s="195"/>
      <c r="U37" s="195"/>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9"/>
      <c r="IO37" s="199"/>
      <c r="IP37" s="199"/>
      <c r="IQ37" s="199"/>
      <c r="IR37" s="199"/>
      <c r="IS37" s="199"/>
      <c r="IT37" s="199"/>
      <c r="IU37" s="199"/>
      <c r="IV37" s="199"/>
    </row>
    <row r="38" spans="1:256" s="200" customFormat="1" ht="12.75" x14ac:dyDescent="0.2">
      <c r="A38" s="191" t="str">
        <f t="shared" si="0"/>
        <v/>
      </c>
      <c r="B38" s="146" t="str">
        <f>Stoff!B36</f>
        <v>Pentaklorfenol</v>
      </c>
      <c r="C38" s="192">
        <f t="shared" si="1"/>
        <v>0</v>
      </c>
      <c r="D38" s="193">
        <f t="shared" si="2"/>
        <v>0</v>
      </c>
      <c r="E38" s="193">
        <f t="shared" si="4"/>
        <v>0</v>
      </c>
      <c r="F38" s="194" t="e">
        <f t="shared" si="3"/>
        <v>#NUM!</v>
      </c>
      <c r="G38" s="195"/>
      <c r="H38" s="195"/>
      <c r="I38" s="195"/>
      <c r="J38" s="195"/>
      <c r="K38" s="195"/>
      <c r="L38" s="195"/>
      <c r="M38" s="195"/>
      <c r="N38" s="195"/>
      <c r="O38" s="195"/>
      <c r="P38" s="195"/>
      <c r="Q38" s="195"/>
      <c r="R38" s="195"/>
      <c r="S38" s="195"/>
      <c r="T38" s="195"/>
      <c r="U38" s="195"/>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8"/>
      <c r="EI38" s="198"/>
      <c r="EJ38" s="198"/>
      <c r="EK38" s="198"/>
      <c r="EL38" s="198"/>
      <c r="EM38" s="198"/>
      <c r="EN38" s="198"/>
      <c r="EO38" s="198"/>
      <c r="EP38" s="198"/>
      <c r="EQ38" s="198"/>
      <c r="ER38" s="198"/>
      <c r="ES38" s="198"/>
      <c r="ET38" s="198"/>
      <c r="EU38" s="198"/>
      <c r="EV38" s="198"/>
      <c r="EW38" s="198"/>
      <c r="EX38" s="198"/>
      <c r="EY38" s="198"/>
      <c r="EZ38" s="198"/>
      <c r="FA38" s="198"/>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c r="IC38" s="199"/>
      <c r="ID38" s="199"/>
      <c r="IE38" s="199"/>
      <c r="IF38" s="199"/>
      <c r="IG38" s="199"/>
      <c r="IH38" s="199"/>
      <c r="II38" s="199"/>
      <c r="IJ38" s="199"/>
      <c r="IK38" s="199"/>
      <c r="IL38" s="199"/>
      <c r="IM38" s="199"/>
      <c r="IN38" s="199"/>
      <c r="IO38" s="199"/>
      <c r="IP38" s="199"/>
      <c r="IQ38" s="199"/>
      <c r="IR38" s="199"/>
      <c r="IS38" s="199"/>
      <c r="IT38" s="199"/>
      <c r="IU38" s="199"/>
      <c r="IV38" s="199"/>
    </row>
    <row r="39" spans="1:256" s="200" customFormat="1" ht="12.75" x14ac:dyDescent="0.2">
      <c r="A39" s="191" t="str">
        <f t="shared" si="0"/>
        <v/>
      </c>
      <c r="B39" s="146" t="str">
        <f>Stoff!B37</f>
        <v>PAH totalt</v>
      </c>
      <c r="C39" s="192">
        <f t="shared" si="1"/>
        <v>0</v>
      </c>
      <c r="D39" s="193">
        <f t="shared" si="2"/>
        <v>0</v>
      </c>
      <c r="E39" s="193">
        <f t="shared" si="4"/>
        <v>0</v>
      </c>
      <c r="F39" s="194" t="e">
        <f t="shared" si="3"/>
        <v>#NUM!</v>
      </c>
      <c r="G39" s="195"/>
      <c r="H39" s="195"/>
      <c r="I39" s="195"/>
      <c r="J39" s="195"/>
      <c r="K39" s="195"/>
      <c r="L39" s="195"/>
      <c r="M39" s="195"/>
      <c r="N39" s="195"/>
      <c r="O39" s="195"/>
      <c r="P39" s="195"/>
      <c r="Q39" s="195"/>
      <c r="R39" s="195"/>
      <c r="S39" s="195"/>
      <c r="T39" s="195"/>
      <c r="U39" s="195"/>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8"/>
      <c r="EI39" s="198"/>
      <c r="EJ39" s="198"/>
      <c r="EK39" s="198"/>
      <c r="EL39" s="198"/>
      <c r="EM39" s="198"/>
      <c r="EN39" s="198"/>
      <c r="EO39" s="198"/>
      <c r="EP39" s="198"/>
      <c r="EQ39" s="198"/>
      <c r="ER39" s="198"/>
      <c r="ES39" s="198"/>
      <c r="ET39" s="198"/>
      <c r="EU39" s="198"/>
      <c r="EV39" s="198"/>
      <c r="EW39" s="198"/>
      <c r="EX39" s="198"/>
      <c r="EY39" s="198"/>
      <c r="EZ39" s="198"/>
      <c r="FA39" s="198"/>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c r="HU39" s="199"/>
      <c r="HV39" s="199"/>
      <c r="HW39" s="199"/>
      <c r="HX39" s="199"/>
      <c r="HY39" s="199"/>
      <c r="HZ39" s="199"/>
      <c r="IA39" s="199"/>
      <c r="IB39" s="199"/>
      <c r="IC39" s="199"/>
      <c r="ID39" s="199"/>
      <c r="IE39" s="199"/>
      <c r="IF39" s="199"/>
      <c r="IG39" s="199"/>
      <c r="IH39" s="199"/>
      <c r="II39" s="199"/>
      <c r="IJ39" s="199"/>
      <c r="IK39" s="199"/>
      <c r="IL39" s="199"/>
      <c r="IM39" s="199"/>
      <c r="IN39" s="199"/>
      <c r="IO39" s="199"/>
      <c r="IP39" s="199"/>
      <c r="IQ39" s="199"/>
      <c r="IR39" s="199"/>
      <c r="IS39" s="199"/>
      <c r="IT39" s="199"/>
      <c r="IU39" s="199"/>
      <c r="IV39" s="199"/>
    </row>
    <row r="40" spans="1:256" s="200" customFormat="1" ht="12.75" x14ac:dyDescent="0.2">
      <c r="A40" s="191" t="str">
        <f t="shared" si="0"/>
        <v/>
      </c>
      <c r="B40" s="146" t="str">
        <f>Stoff!B38</f>
        <v>Naftalen</v>
      </c>
      <c r="C40" s="192">
        <f t="shared" si="1"/>
        <v>0</v>
      </c>
      <c r="D40" s="193">
        <f t="shared" si="2"/>
        <v>0</v>
      </c>
      <c r="E40" s="193">
        <f t="shared" si="4"/>
        <v>0</v>
      </c>
      <c r="F40" s="194" t="e">
        <f t="shared" si="3"/>
        <v>#NUM!</v>
      </c>
      <c r="G40" s="195"/>
      <c r="H40" s="195"/>
      <c r="I40" s="195"/>
      <c r="J40" s="195"/>
      <c r="K40" s="195"/>
      <c r="L40" s="195"/>
      <c r="M40" s="195"/>
      <c r="N40" s="195"/>
      <c r="O40" s="195"/>
      <c r="P40" s="195"/>
      <c r="Q40" s="195"/>
      <c r="R40" s="195"/>
      <c r="S40" s="195"/>
      <c r="T40" s="195"/>
      <c r="U40" s="195"/>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8"/>
      <c r="EI40" s="198"/>
      <c r="EJ40" s="198"/>
      <c r="EK40" s="198"/>
      <c r="EL40" s="198"/>
      <c r="EM40" s="198"/>
      <c r="EN40" s="198"/>
      <c r="EO40" s="198"/>
      <c r="EP40" s="198"/>
      <c r="EQ40" s="198"/>
      <c r="ER40" s="198"/>
      <c r="ES40" s="198"/>
      <c r="ET40" s="198"/>
      <c r="EU40" s="198"/>
      <c r="EV40" s="198"/>
      <c r="EW40" s="198"/>
      <c r="EX40" s="198"/>
      <c r="EY40" s="198"/>
      <c r="EZ40" s="198"/>
      <c r="FA40" s="198"/>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c r="IK40" s="199"/>
      <c r="IL40" s="199"/>
      <c r="IM40" s="199"/>
      <c r="IN40" s="199"/>
      <c r="IO40" s="199"/>
      <c r="IP40" s="199"/>
      <c r="IQ40" s="199"/>
      <c r="IR40" s="199"/>
      <c r="IS40" s="199"/>
      <c r="IT40" s="199"/>
      <c r="IU40" s="199"/>
      <c r="IV40" s="199"/>
    </row>
    <row r="41" spans="1:256" s="200" customFormat="1" ht="12.75" x14ac:dyDescent="0.2">
      <c r="A41" s="191" t="str">
        <f t="shared" si="0"/>
        <v/>
      </c>
      <c r="B41" s="146" t="str">
        <f>Stoff!B39</f>
        <v>Acenaftalen</v>
      </c>
      <c r="C41" s="192">
        <f t="shared" si="1"/>
        <v>0</v>
      </c>
      <c r="D41" s="193">
        <f t="shared" si="2"/>
        <v>0</v>
      </c>
      <c r="E41" s="193">
        <f t="shared" si="4"/>
        <v>0</v>
      </c>
      <c r="F41" s="194" t="e">
        <f t="shared" si="3"/>
        <v>#NUM!</v>
      </c>
      <c r="G41" s="195"/>
      <c r="H41" s="195"/>
      <c r="I41" s="195"/>
      <c r="J41" s="195"/>
      <c r="K41" s="195"/>
      <c r="L41" s="195"/>
      <c r="M41" s="195"/>
      <c r="N41" s="195"/>
      <c r="O41" s="195"/>
      <c r="P41" s="195"/>
      <c r="Q41" s="195"/>
      <c r="R41" s="195"/>
      <c r="S41" s="195"/>
      <c r="T41" s="195"/>
      <c r="U41" s="195"/>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8"/>
      <c r="EI41" s="198"/>
      <c r="EJ41" s="198"/>
      <c r="EK41" s="198"/>
      <c r="EL41" s="198"/>
      <c r="EM41" s="198"/>
      <c r="EN41" s="198"/>
      <c r="EO41" s="198"/>
      <c r="EP41" s="198"/>
      <c r="EQ41" s="198"/>
      <c r="ER41" s="198"/>
      <c r="ES41" s="198"/>
      <c r="ET41" s="198"/>
      <c r="EU41" s="198"/>
      <c r="EV41" s="198"/>
      <c r="EW41" s="198"/>
      <c r="EX41" s="198"/>
      <c r="EY41" s="198"/>
      <c r="EZ41" s="198"/>
      <c r="FA41" s="198"/>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c r="IK41" s="199"/>
      <c r="IL41" s="199"/>
      <c r="IM41" s="199"/>
      <c r="IN41" s="199"/>
      <c r="IO41" s="199"/>
      <c r="IP41" s="199"/>
      <c r="IQ41" s="199"/>
      <c r="IR41" s="199"/>
      <c r="IS41" s="199"/>
      <c r="IT41" s="199"/>
      <c r="IU41" s="199"/>
      <c r="IV41" s="199"/>
    </row>
    <row r="42" spans="1:256" s="200" customFormat="1" ht="12.75" x14ac:dyDescent="0.2">
      <c r="A42" s="191" t="str">
        <f t="shared" si="0"/>
        <v/>
      </c>
      <c r="B42" s="146" t="str">
        <f>Stoff!B40</f>
        <v>Acenaften</v>
      </c>
      <c r="C42" s="192">
        <f t="shared" si="1"/>
        <v>0</v>
      </c>
      <c r="D42" s="193">
        <f t="shared" si="2"/>
        <v>0</v>
      </c>
      <c r="E42" s="193">
        <f t="shared" si="4"/>
        <v>0</v>
      </c>
      <c r="F42" s="194" t="e">
        <f t="shared" si="3"/>
        <v>#NUM!</v>
      </c>
      <c r="G42" s="195"/>
      <c r="H42" s="195"/>
      <c r="I42" s="195"/>
      <c r="J42" s="195"/>
      <c r="K42" s="195"/>
      <c r="L42" s="195"/>
      <c r="M42" s="195"/>
      <c r="N42" s="195"/>
      <c r="O42" s="195"/>
      <c r="P42" s="195"/>
      <c r="Q42" s="195"/>
      <c r="R42" s="195"/>
      <c r="S42" s="195"/>
      <c r="T42" s="195"/>
      <c r="U42" s="195"/>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8"/>
      <c r="EI42" s="198"/>
      <c r="EJ42" s="198"/>
      <c r="EK42" s="198"/>
      <c r="EL42" s="198"/>
      <c r="EM42" s="198"/>
      <c r="EN42" s="198"/>
      <c r="EO42" s="198"/>
      <c r="EP42" s="198"/>
      <c r="EQ42" s="198"/>
      <c r="ER42" s="198"/>
      <c r="ES42" s="198"/>
      <c r="ET42" s="198"/>
      <c r="EU42" s="198"/>
      <c r="EV42" s="198"/>
      <c r="EW42" s="198"/>
      <c r="EX42" s="198"/>
      <c r="EY42" s="198"/>
      <c r="EZ42" s="198"/>
      <c r="FA42" s="198"/>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c r="IS42" s="199"/>
      <c r="IT42" s="199"/>
      <c r="IU42" s="199"/>
      <c r="IV42" s="199"/>
    </row>
    <row r="43" spans="1:256" s="200" customFormat="1" ht="12.75" x14ac:dyDescent="0.2">
      <c r="A43" s="191" t="str">
        <f t="shared" si="0"/>
        <v/>
      </c>
      <c r="B43" s="146" t="str">
        <f>Stoff!B41</f>
        <v>Fenantren</v>
      </c>
      <c r="C43" s="192">
        <f t="shared" si="1"/>
        <v>0</v>
      </c>
      <c r="D43" s="193">
        <f t="shared" si="2"/>
        <v>0</v>
      </c>
      <c r="E43" s="193">
        <f t="shared" si="4"/>
        <v>0</v>
      </c>
      <c r="F43" s="194" t="e">
        <f t="shared" si="3"/>
        <v>#NUM!</v>
      </c>
      <c r="G43" s="195"/>
      <c r="H43" s="195"/>
      <c r="I43" s="195"/>
      <c r="J43" s="195"/>
      <c r="K43" s="195"/>
      <c r="L43" s="195"/>
      <c r="M43" s="195"/>
      <c r="N43" s="195"/>
      <c r="O43" s="195"/>
      <c r="P43" s="195"/>
      <c r="Q43" s="195"/>
      <c r="R43" s="195"/>
      <c r="S43" s="195"/>
      <c r="T43" s="195"/>
      <c r="U43" s="195"/>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8"/>
      <c r="EI43" s="198"/>
      <c r="EJ43" s="198"/>
      <c r="EK43" s="198"/>
      <c r="EL43" s="198"/>
      <c r="EM43" s="198"/>
      <c r="EN43" s="198"/>
      <c r="EO43" s="198"/>
      <c r="EP43" s="198"/>
      <c r="EQ43" s="198"/>
      <c r="ER43" s="198"/>
      <c r="ES43" s="198"/>
      <c r="ET43" s="198"/>
      <c r="EU43" s="198"/>
      <c r="EV43" s="198"/>
      <c r="EW43" s="198"/>
      <c r="EX43" s="198"/>
      <c r="EY43" s="198"/>
      <c r="EZ43" s="198"/>
      <c r="FA43" s="198"/>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s="200" customFormat="1" ht="12.75" x14ac:dyDescent="0.2">
      <c r="A44" s="191" t="str">
        <f t="shared" si="0"/>
        <v/>
      </c>
      <c r="B44" s="146" t="str">
        <f>Stoff!B42</f>
        <v>Antracen</v>
      </c>
      <c r="C44" s="192">
        <f t="shared" si="1"/>
        <v>0</v>
      </c>
      <c r="D44" s="193">
        <f t="shared" si="2"/>
        <v>0</v>
      </c>
      <c r="E44" s="193">
        <f t="shared" si="4"/>
        <v>0</v>
      </c>
      <c r="F44" s="194" t="e">
        <f t="shared" si="3"/>
        <v>#NUM!</v>
      </c>
      <c r="G44" s="195"/>
      <c r="H44" s="195"/>
      <c r="I44" s="195"/>
      <c r="J44" s="195"/>
      <c r="K44" s="195"/>
      <c r="L44" s="195"/>
      <c r="M44" s="195"/>
      <c r="N44" s="195"/>
      <c r="O44" s="195"/>
      <c r="P44" s="195"/>
      <c r="Q44" s="195"/>
      <c r="R44" s="195"/>
      <c r="S44" s="195"/>
      <c r="T44" s="195"/>
      <c r="U44" s="195"/>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8"/>
      <c r="EI44" s="198"/>
      <c r="EJ44" s="198"/>
      <c r="EK44" s="198"/>
      <c r="EL44" s="198"/>
      <c r="EM44" s="198"/>
      <c r="EN44" s="198"/>
      <c r="EO44" s="198"/>
      <c r="EP44" s="198"/>
      <c r="EQ44" s="198"/>
      <c r="ER44" s="198"/>
      <c r="ES44" s="198"/>
      <c r="ET44" s="198"/>
      <c r="EU44" s="198"/>
      <c r="EV44" s="198"/>
      <c r="EW44" s="198"/>
      <c r="EX44" s="198"/>
      <c r="EY44" s="198"/>
      <c r="EZ44" s="198"/>
      <c r="FA44" s="198"/>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199"/>
    </row>
    <row r="45" spans="1:256" s="200" customFormat="1" ht="12.75" x14ac:dyDescent="0.2">
      <c r="A45" s="191" t="str">
        <f t="shared" si="0"/>
        <v/>
      </c>
      <c r="B45" s="146" t="str">
        <f>Stoff!B43</f>
        <v>Fluoren</v>
      </c>
      <c r="C45" s="192">
        <f t="shared" si="1"/>
        <v>0</v>
      </c>
      <c r="D45" s="193">
        <f t="shared" si="2"/>
        <v>0</v>
      </c>
      <c r="E45" s="193">
        <f t="shared" si="4"/>
        <v>0</v>
      </c>
      <c r="F45" s="194" t="e">
        <f t="shared" si="3"/>
        <v>#NUM!</v>
      </c>
      <c r="G45" s="195"/>
      <c r="H45" s="195"/>
      <c r="I45" s="195"/>
      <c r="J45" s="195"/>
      <c r="K45" s="195"/>
      <c r="L45" s="195"/>
      <c r="M45" s="195"/>
      <c r="N45" s="195"/>
      <c r="O45" s="195"/>
      <c r="P45" s="195"/>
      <c r="Q45" s="195"/>
      <c r="R45" s="195"/>
      <c r="S45" s="195"/>
      <c r="T45" s="195"/>
      <c r="U45" s="195"/>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8"/>
      <c r="EI45" s="198"/>
      <c r="EJ45" s="198"/>
      <c r="EK45" s="198"/>
      <c r="EL45" s="198"/>
      <c r="EM45" s="198"/>
      <c r="EN45" s="198"/>
      <c r="EO45" s="198"/>
      <c r="EP45" s="198"/>
      <c r="EQ45" s="198"/>
      <c r="ER45" s="198"/>
      <c r="ES45" s="198"/>
      <c r="ET45" s="198"/>
      <c r="EU45" s="198"/>
      <c r="EV45" s="198"/>
      <c r="EW45" s="198"/>
      <c r="EX45" s="198"/>
      <c r="EY45" s="198"/>
      <c r="EZ45" s="198"/>
      <c r="FA45" s="198"/>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199"/>
    </row>
    <row r="46" spans="1:256" s="200" customFormat="1" ht="12.75" x14ac:dyDescent="0.2">
      <c r="A46" s="191" t="str">
        <f t="shared" si="0"/>
        <v/>
      </c>
      <c r="B46" s="146" t="str">
        <f>Stoff!B44</f>
        <v>Fluoranten</v>
      </c>
      <c r="C46" s="192">
        <f t="shared" si="1"/>
        <v>0</v>
      </c>
      <c r="D46" s="193">
        <f t="shared" si="2"/>
        <v>0</v>
      </c>
      <c r="E46" s="193">
        <f t="shared" si="4"/>
        <v>0</v>
      </c>
      <c r="F46" s="194" t="e">
        <f t="shared" si="3"/>
        <v>#NUM!</v>
      </c>
      <c r="G46" s="195"/>
      <c r="H46" s="195"/>
      <c r="I46" s="195"/>
      <c r="J46" s="195"/>
      <c r="K46" s="195"/>
      <c r="L46" s="195"/>
      <c r="M46" s="195"/>
      <c r="N46" s="195"/>
      <c r="O46" s="195"/>
      <c r="P46" s="195"/>
      <c r="Q46" s="195"/>
      <c r="R46" s="195"/>
      <c r="S46" s="195"/>
      <c r="T46" s="195"/>
      <c r="U46" s="195"/>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8"/>
      <c r="EI46" s="198"/>
      <c r="EJ46" s="198"/>
      <c r="EK46" s="198"/>
      <c r="EL46" s="198"/>
      <c r="EM46" s="198"/>
      <c r="EN46" s="198"/>
      <c r="EO46" s="198"/>
      <c r="EP46" s="198"/>
      <c r="EQ46" s="198"/>
      <c r="ER46" s="198"/>
      <c r="ES46" s="198"/>
      <c r="ET46" s="198"/>
      <c r="EU46" s="198"/>
      <c r="EV46" s="198"/>
      <c r="EW46" s="198"/>
      <c r="EX46" s="198"/>
      <c r="EY46" s="198"/>
      <c r="EZ46" s="198"/>
      <c r="FA46" s="198"/>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row>
    <row r="47" spans="1:256" s="200" customFormat="1" ht="12.75" x14ac:dyDescent="0.2">
      <c r="A47" s="191" t="str">
        <f t="shared" si="0"/>
        <v/>
      </c>
      <c r="B47" s="146" t="str">
        <f>Stoff!B45</f>
        <v>Pyrene</v>
      </c>
      <c r="C47" s="192">
        <f t="shared" si="1"/>
        <v>0</v>
      </c>
      <c r="D47" s="193">
        <f t="shared" si="2"/>
        <v>0</v>
      </c>
      <c r="E47" s="193">
        <f t="shared" si="4"/>
        <v>0</v>
      </c>
      <c r="F47" s="194" t="e">
        <f t="shared" si="3"/>
        <v>#NUM!</v>
      </c>
      <c r="G47" s="195"/>
      <c r="H47" s="195"/>
      <c r="I47" s="195"/>
      <c r="J47" s="195"/>
      <c r="K47" s="195"/>
      <c r="L47" s="195"/>
      <c r="M47" s="195"/>
      <c r="N47" s="195"/>
      <c r="O47" s="195"/>
      <c r="P47" s="195"/>
      <c r="Q47" s="195"/>
      <c r="R47" s="195"/>
      <c r="S47" s="195"/>
      <c r="T47" s="195"/>
      <c r="U47" s="195"/>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8"/>
      <c r="EI47" s="198"/>
      <c r="EJ47" s="198"/>
      <c r="EK47" s="198"/>
      <c r="EL47" s="198"/>
      <c r="EM47" s="198"/>
      <c r="EN47" s="198"/>
      <c r="EO47" s="198"/>
      <c r="EP47" s="198"/>
      <c r="EQ47" s="198"/>
      <c r="ER47" s="198"/>
      <c r="ES47" s="198"/>
      <c r="ET47" s="198"/>
      <c r="EU47" s="198"/>
      <c r="EV47" s="198"/>
      <c r="EW47" s="198"/>
      <c r="EX47" s="198"/>
      <c r="EY47" s="198"/>
      <c r="EZ47" s="198"/>
      <c r="FA47" s="198"/>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199"/>
    </row>
    <row r="48" spans="1:256" s="200" customFormat="1" ht="12.75" x14ac:dyDescent="0.2">
      <c r="A48" s="191" t="str">
        <f t="shared" si="0"/>
        <v/>
      </c>
      <c r="B48" s="146" t="str">
        <f>Stoff!B46</f>
        <v>Benzo(a)antracen</v>
      </c>
      <c r="C48" s="192">
        <f t="shared" si="1"/>
        <v>0</v>
      </c>
      <c r="D48" s="193">
        <f t="shared" si="2"/>
        <v>0</v>
      </c>
      <c r="E48" s="193">
        <f t="shared" si="4"/>
        <v>0</v>
      </c>
      <c r="F48" s="194" t="e">
        <f t="shared" si="3"/>
        <v>#NUM!</v>
      </c>
      <c r="G48" s="195"/>
      <c r="H48" s="195"/>
      <c r="I48" s="195"/>
      <c r="J48" s="195"/>
      <c r="K48" s="195"/>
      <c r="L48" s="195"/>
      <c r="M48" s="195"/>
      <c r="N48" s="195"/>
      <c r="O48" s="195"/>
      <c r="P48" s="195"/>
      <c r="Q48" s="195"/>
      <c r="R48" s="195"/>
      <c r="S48" s="195"/>
      <c r="T48" s="195"/>
      <c r="U48" s="195"/>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8"/>
      <c r="EI48" s="198"/>
      <c r="EJ48" s="198"/>
      <c r="EK48" s="198"/>
      <c r="EL48" s="198"/>
      <c r="EM48" s="198"/>
      <c r="EN48" s="198"/>
      <c r="EO48" s="198"/>
      <c r="EP48" s="198"/>
      <c r="EQ48" s="198"/>
      <c r="ER48" s="198"/>
      <c r="ES48" s="198"/>
      <c r="ET48" s="198"/>
      <c r="EU48" s="198"/>
      <c r="EV48" s="198"/>
      <c r="EW48" s="198"/>
      <c r="EX48" s="198"/>
      <c r="EY48" s="198"/>
      <c r="EZ48" s="198"/>
      <c r="FA48" s="198"/>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199"/>
    </row>
    <row r="49" spans="1:256" s="200" customFormat="1" ht="12.75" x14ac:dyDescent="0.2">
      <c r="A49" s="191" t="str">
        <f t="shared" si="0"/>
        <v/>
      </c>
      <c r="B49" s="146" t="str">
        <f>Stoff!B47</f>
        <v>Krysen</v>
      </c>
      <c r="C49" s="192">
        <f t="shared" si="1"/>
        <v>0</v>
      </c>
      <c r="D49" s="193">
        <f t="shared" si="2"/>
        <v>0</v>
      </c>
      <c r="E49" s="193">
        <f t="shared" si="4"/>
        <v>0</v>
      </c>
      <c r="F49" s="194" t="e">
        <f t="shared" si="3"/>
        <v>#NUM!</v>
      </c>
      <c r="G49" s="195"/>
      <c r="H49" s="195"/>
      <c r="I49" s="195"/>
      <c r="J49" s="195"/>
      <c r="K49" s="195"/>
      <c r="L49" s="195"/>
      <c r="M49" s="195"/>
      <c r="N49" s="195"/>
      <c r="O49" s="195"/>
      <c r="P49" s="195"/>
      <c r="Q49" s="195"/>
      <c r="R49" s="195"/>
      <c r="S49" s="195"/>
      <c r="T49" s="195"/>
      <c r="U49" s="195"/>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8"/>
      <c r="EI49" s="198"/>
      <c r="EJ49" s="198"/>
      <c r="EK49" s="198"/>
      <c r="EL49" s="198"/>
      <c r="EM49" s="198"/>
      <c r="EN49" s="198"/>
      <c r="EO49" s="198"/>
      <c r="EP49" s="198"/>
      <c r="EQ49" s="198"/>
      <c r="ER49" s="198"/>
      <c r="ES49" s="198"/>
      <c r="ET49" s="198"/>
      <c r="EU49" s="198"/>
      <c r="EV49" s="198"/>
      <c r="EW49" s="198"/>
      <c r="EX49" s="198"/>
      <c r="EY49" s="198"/>
      <c r="EZ49" s="198"/>
      <c r="FA49" s="198"/>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row>
    <row r="50" spans="1:256" s="200" customFormat="1" ht="12.75" x14ac:dyDescent="0.2">
      <c r="A50" s="191" t="str">
        <f t="shared" si="0"/>
        <v/>
      </c>
      <c r="B50" s="146" t="str">
        <f>Stoff!B48</f>
        <v>Benzo(b)fluoranten</v>
      </c>
      <c r="C50" s="192">
        <f t="shared" si="1"/>
        <v>0</v>
      </c>
      <c r="D50" s="193">
        <f t="shared" si="2"/>
        <v>0</v>
      </c>
      <c r="E50" s="193">
        <f t="shared" si="4"/>
        <v>0</v>
      </c>
      <c r="F50" s="194" t="e">
        <f t="shared" si="3"/>
        <v>#NUM!</v>
      </c>
      <c r="G50" s="195"/>
      <c r="H50" s="195"/>
      <c r="I50" s="195"/>
      <c r="J50" s="195"/>
      <c r="K50" s="195"/>
      <c r="L50" s="195"/>
      <c r="M50" s="195"/>
      <c r="N50" s="195"/>
      <c r="O50" s="195"/>
      <c r="P50" s="195"/>
      <c r="Q50" s="195"/>
      <c r="R50" s="195"/>
      <c r="S50" s="195"/>
      <c r="T50" s="195"/>
      <c r="U50" s="195"/>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8"/>
      <c r="EI50" s="198"/>
      <c r="EJ50" s="198"/>
      <c r="EK50" s="198"/>
      <c r="EL50" s="198"/>
      <c r="EM50" s="198"/>
      <c r="EN50" s="198"/>
      <c r="EO50" s="198"/>
      <c r="EP50" s="198"/>
      <c r="EQ50" s="198"/>
      <c r="ER50" s="198"/>
      <c r="ES50" s="198"/>
      <c r="ET50" s="198"/>
      <c r="EU50" s="198"/>
      <c r="EV50" s="198"/>
      <c r="EW50" s="198"/>
      <c r="EX50" s="198"/>
      <c r="EY50" s="198"/>
      <c r="EZ50" s="198"/>
      <c r="FA50" s="198"/>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c r="IC50" s="199"/>
      <c r="ID50" s="199"/>
      <c r="IE50" s="199"/>
      <c r="IF50" s="199"/>
      <c r="IG50" s="199"/>
      <c r="IH50" s="199"/>
      <c r="II50" s="199"/>
      <c r="IJ50" s="199"/>
      <c r="IK50" s="199"/>
      <c r="IL50" s="199"/>
      <c r="IM50" s="199"/>
      <c r="IN50" s="199"/>
      <c r="IO50" s="199"/>
      <c r="IP50" s="199"/>
      <c r="IQ50" s="199"/>
      <c r="IR50" s="199"/>
      <c r="IS50" s="199"/>
      <c r="IT50" s="199"/>
      <c r="IU50" s="199"/>
      <c r="IV50" s="199"/>
    </row>
    <row r="51" spans="1:256" s="200" customFormat="1" ht="12.75" x14ac:dyDescent="0.2">
      <c r="A51" s="191" t="str">
        <f t="shared" si="0"/>
        <v/>
      </c>
      <c r="B51" s="146" t="str">
        <f>Stoff!B49</f>
        <v>Benzo(k)fluoranten</v>
      </c>
      <c r="C51" s="192">
        <f t="shared" si="1"/>
        <v>0</v>
      </c>
      <c r="D51" s="193">
        <f t="shared" si="2"/>
        <v>0</v>
      </c>
      <c r="E51" s="193">
        <f t="shared" si="4"/>
        <v>0</v>
      </c>
      <c r="F51" s="194" t="e">
        <f t="shared" si="3"/>
        <v>#NUM!</v>
      </c>
      <c r="G51" s="195"/>
      <c r="H51" s="195"/>
      <c r="I51" s="195"/>
      <c r="J51" s="195"/>
      <c r="K51" s="195"/>
      <c r="L51" s="195"/>
      <c r="M51" s="195"/>
      <c r="N51" s="195"/>
      <c r="O51" s="195"/>
      <c r="P51" s="195"/>
      <c r="Q51" s="195"/>
      <c r="R51" s="195"/>
      <c r="S51" s="195"/>
      <c r="T51" s="195"/>
      <c r="U51" s="195"/>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8"/>
      <c r="EI51" s="198"/>
      <c r="EJ51" s="198"/>
      <c r="EK51" s="198"/>
      <c r="EL51" s="198"/>
      <c r="EM51" s="198"/>
      <c r="EN51" s="198"/>
      <c r="EO51" s="198"/>
      <c r="EP51" s="198"/>
      <c r="EQ51" s="198"/>
      <c r="ER51" s="198"/>
      <c r="ES51" s="198"/>
      <c r="ET51" s="198"/>
      <c r="EU51" s="198"/>
      <c r="EV51" s="198"/>
      <c r="EW51" s="198"/>
      <c r="EX51" s="198"/>
      <c r="EY51" s="198"/>
      <c r="EZ51" s="198"/>
      <c r="FA51" s="198"/>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c r="IC51" s="199"/>
      <c r="ID51" s="199"/>
      <c r="IE51" s="199"/>
      <c r="IF51" s="199"/>
      <c r="IG51" s="199"/>
      <c r="IH51" s="199"/>
      <c r="II51" s="199"/>
      <c r="IJ51" s="199"/>
      <c r="IK51" s="199"/>
      <c r="IL51" s="199"/>
      <c r="IM51" s="199"/>
      <c r="IN51" s="199"/>
      <c r="IO51" s="199"/>
      <c r="IP51" s="199"/>
      <c r="IQ51" s="199"/>
      <c r="IR51" s="199"/>
      <c r="IS51" s="199"/>
      <c r="IT51" s="199"/>
      <c r="IU51" s="199"/>
      <c r="IV51" s="199"/>
    </row>
    <row r="52" spans="1:256" s="200" customFormat="1" ht="12.75" x14ac:dyDescent="0.2">
      <c r="A52" s="191" t="str">
        <f t="shared" si="0"/>
        <v/>
      </c>
      <c r="B52" s="146" t="str">
        <f>Stoff!B50</f>
        <v>Benso(a)pyren</v>
      </c>
      <c r="C52" s="192">
        <f t="shared" si="1"/>
        <v>0</v>
      </c>
      <c r="D52" s="193">
        <f t="shared" si="2"/>
        <v>0</v>
      </c>
      <c r="E52" s="193">
        <f t="shared" si="4"/>
        <v>0</v>
      </c>
      <c r="F52" s="194" t="e">
        <f t="shared" si="3"/>
        <v>#NUM!</v>
      </c>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c r="DD52" s="195"/>
      <c r="DE52" s="195"/>
      <c r="DF52" s="195"/>
      <c r="DG52" s="195"/>
      <c r="DH52" s="195"/>
      <c r="DI52" s="195"/>
      <c r="DJ52" s="195"/>
      <c r="DK52" s="195"/>
      <c r="DL52" s="195"/>
      <c r="DM52" s="195"/>
      <c r="DN52" s="195"/>
      <c r="DO52" s="195"/>
      <c r="DP52" s="195"/>
      <c r="DQ52" s="195"/>
      <c r="DR52" s="195"/>
      <c r="DS52" s="195"/>
      <c r="DT52" s="195"/>
      <c r="DU52" s="195"/>
      <c r="DV52" s="195"/>
      <c r="DW52" s="195"/>
      <c r="DX52" s="195"/>
      <c r="DY52" s="195"/>
      <c r="DZ52" s="195"/>
      <c r="EA52" s="195"/>
      <c r="EB52" s="195"/>
      <c r="EC52" s="195"/>
      <c r="ED52" s="195"/>
      <c r="EE52" s="195"/>
      <c r="EF52" s="195"/>
      <c r="EG52" s="195"/>
      <c r="EH52" s="195"/>
      <c r="EI52" s="195"/>
      <c r="EJ52" s="195"/>
      <c r="EK52" s="195"/>
      <c r="EL52" s="195"/>
      <c r="EM52" s="195"/>
      <c r="EN52" s="195"/>
      <c r="EO52" s="195"/>
      <c r="EP52" s="195"/>
      <c r="EQ52" s="195"/>
      <c r="ER52" s="195"/>
      <c r="ES52" s="195"/>
      <c r="ET52" s="195"/>
      <c r="EU52" s="195"/>
      <c r="EV52" s="195"/>
      <c r="EW52" s="195"/>
      <c r="EX52" s="195"/>
      <c r="EY52" s="195"/>
      <c r="EZ52" s="195"/>
      <c r="FA52" s="195"/>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c r="IC52" s="199"/>
      <c r="ID52" s="199"/>
      <c r="IE52" s="199"/>
      <c r="IF52" s="199"/>
      <c r="IG52" s="199"/>
      <c r="IH52" s="199"/>
      <c r="II52" s="199"/>
      <c r="IJ52" s="199"/>
      <c r="IK52" s="199"/>
      <c r="IL52" s="199"/>
      <c r="IM52" s="199"/>
      <c r="IN52" s="199"/>
      <c r="IO52" s="199"/>
      <c r="IP52" s="199"/>
      <c r="IQ52" s="199"/>
      <c r="IR52" s="199"/>
      <c r="IS52" s="199"/>
      <c r="IT52" s="199"/>
      <c r="IU52" s="199"/>
      <c r="IV52" s="199"/>
    </row>
    <row r="53" spans="1:256" s="200" customFormat="1" ht="12.75" x14ac:dyDescent="0.2">
      <c r="A53" s="191" t="str">
        <f t="shared" si="0"/>
        <v/>
      </c>
      <c r="B53" s="146" t="str">
        <f>Stoff!B51</f>
        <v>Indeno(1,2,3-cd)pyren</v>
      </c>
      <c r="C53" s="192">
        <f t="shared" si="1"/>
        <v>0</v>
      </c>
      <c r="D53" s="193">
        <f t="shared" si="2"/>
        <v>0</v>
      </c>
      <c r="E53" s="193">
        <f t="shared" si="4"/>
        <v>0</v>
      </c>
      <c r="F53" s="194" t="e">
        <f t="shared" si="3"/>
        <v>#NUM!</v>
      </c>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c r="CT53" s="195"/>
      <c r="CU53" s="195"/>
      <c r="CV53" s="195"/>
      <c r="CW53" s="195"/>
      <c r="CX53" s="195"/>
      <c r="CY53" s="195"/>
      <c r="CZ53" s="195"/>
      <c r="DA53" s="195"/>
      <c r="DB53" s="195"/>
      <c r="DC53" s="195"/>
      <c r="DD53" s="195"/>
      <c r="DE53" s="195"/>
      <c r="DF53" s="195"/>
      <c r="DG53" s="195"/>
      <c r="DH53" s="195"/>
      <c r="DI53" s="195"/>
      <c r="DJ53" s="195"/>
      <c r="DK53" s="195"/>
      <c r="DL53" s="195"/>
      <c r="DM53" s="195"/>
      <c r="DN53" s="195"/>
      <c r="DO53" s="195"/>
      <c r="DP53" s="195"/>
      <c r="DQ53" s="195"/>
      <c r="DR53" s="195"/>
      <c r="DS53" s="195"/>
      <c r="DT53" s="195"/>
      <c r="DU53" s="195"/>
      <c r="DV53" s="195"/>
      <c r="DW53" s="195"/>
      <c r="DX53" s="195"/>
      <c r="DY53" s="195"/>
      <c r="DZ53" s="195"/>
      <c r="EA53" s="195"/>
      <c r="EB53" s="195"/>
      <c r="EC53" s="195"/>
      <c r="ED53" s="195"/>
      <c r="EE53" s="195"/>
      <c r="EF53" s="195"/>
      <c r="EG53" s="195"/>
      <c r="EH53" s="195"/>
      <c r="EI53" s="195"/>
      <c r="EJ53" s="195"/>
      <c r="EK53" s="195"/>
      <c r="EL53" s="195"/>
      <c r="EM53" s="195"/>
      <c r="EN53" s="195"/>
      <c r="EO53" s="195"/>
      <c r="EP53" s="195"/>
      <c r="EQ53" s="195"/>
      <c r="ER53" s="195"/>
      <c r="ES53" s="195"/>
      <c r="ET53" s="195"/>
      <c r="EU53" s="195"/>
      <c r="EV53" s="195"/>
      <c r="EW53" s="195"/>
      <c r="EX53" s="195"/>
      <c r="EY53" s="195"/>
      <c r="EZ53" s="195"/>
      <c r="FA53" s="195"/>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c r="IC53" s="199"/>
      <c r="ID53" s="199"/>
      <c r="IE53" s="199"/>
      <c r="IF53" s="199"/>
      <c r="IG53" s="199"/>
      <c r="IH53" s="199"/>
      <c r="II53" s="199"/>
      <c r="IJ53" s="199"/>
      <c r="IK53" s="199"/>
      <c r="IL53" s="199"/>
      <c r="IM53" s="199"/>
      <c r="IN53" s="199"/>
      <c r="IO53" s="199"/>
      <c r="IP53" s="199"/>
      <c r="IQ53" s="199"/>
      <c r="IR53" s="199"/>
      <c r="IS53" s="199"/>
      <c r="IT53" s="199"/>
      <c r="IU53" s="199"/>
      <c r="IV53" s="199"/>
    </row>
    <row r="54" spans="1:256" s="200" customFormat="1" ht="12.75" x14ac:dyDescent="0.2">
      <c r="A54" s="191" t="str">
        <f t="shared" si="0"/>
        <v/>
      </c>
      <c r="B54" s="146" t="str">
        <f>Stoff!B52</f>
        <v>Dibenzo(a,h)antracen</v>
      </c>
      <c r="C54" s="192">
        <f t="shared" si="1"/>
        <v>0</v>
      </c>
      <c r="D54" s="193">
        <f t="shared" si="2"/>
        <v>0</v>
      </c>
      <c r="E54" s="193">
        <f t="shared" si="4"/>
        <v>0</v>
      </c>
      <c r="F54" s="194" t="e">
        <f t="shared" si="3"/>
        <v>#NUM!</v>
      </c>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c r="EC54" s="195"/>
      <c r="ED54" s="195"/>
      <c r="EE54" s="195"/>
      <c r="EF54" s="195"/>
      <c r="EG54" s="195"/>
      <c r="EH54" s="195"/>
      <c r="EI54" s="195"/>
      <c r="EJ54" s="195"/>
      <c r="EK54" s="195"/>
      <c r="EL54" s="195"/>
      <c r="EM54" s="195"/>
      <c r="EN54" s="195"/>
      <c r="EO54" s="195"/>
      <c r="EP54" s="195"/>
      <c r="EQ54" s="195"/>
      <c r="ER54" s="195"/>
      <c r="ES54" s="195"/>
      <c r="ET54" s="195"/>
      <c r="EU54" s="195"/>
      <c r="EV54" s="195"/>
      <c r="EW54" s="195"/>
      <c r="EX54" s="195"/>
      <c r="EY54" s="195"/>
      <c r="EZ54" s="195"/>
      <c r="FA54" s="195"/>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row>
    <row r="55" spans="1:256" s="200" customFormat="1" ht="12.75" x14ac:dyDescent="0.2">
      <c r="A55" s="191" t="str">
        <f t="shared" si="0"/>
        <v/>
      </c>
      <c r="B55" s="146" t="str">
        <f>Stoff!B53</f>
        <v>Benzo(g,h,i)perylen</v>
      </c>
      <c r="C55" s="192">
        <f t="shared" si="1"/>
        <v>0</v>
      </c>
      <c r="D55" s="193">
        <f t="shared" si="2"/>
        <v>0</v>
      </c>
      <c r="E55" s="193">
        <f t="shared" si="4"/>
        <v>0</v>
      </c>
      <c r="F55" s="194" t="e">
        <f t="shared" si="3"/>
        <v>#NUM!</v>
      </c>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c r="DD55" s="195"/>
      <c r="DE55" s="195"/>
      <c r="DF55" s="195"/>
      <c r="DG55" s="195"/>
      <c r="DH55" s="195"/>
      <c r="DI55" s="195"/>
      <c r="DJ55" s="195"/>
      <c r="DK55" s="195"/>
      <c r="DL55" s="195"/>
      <c r="DM55" s="195"/>
      <c r="DN55" s="195"/>
      <c r="DO55" s="195"/>
      <c r="DP55" s="195"/>
      <c r="DQ55" s="195"/>
      <c r="DR55" s="195"/>
      <c r="DS55" s="195"/>
      <c r="DT55" s="195"/>
      <c r="DU55" s="195"/>
      <c r="DV55" s="195"/>
      <c r="DW55" s="195"/>
      <c r="DX55" s="195"/>
      <c r="DY55" s="195"/>
      <c r="DZ55" s="195"/>
      <c r="EA55" s="195"/>
      <c r="EB55" s="195"/>
      <c r="EC55" s="195"/>
      <c r="ED55" s="195"/>
      <c r="EE55" s="195"/>
      <c r="EF55" s="195"/>
      <c r="EG55" s="195"/>
      <c r="EH55" s="195"/>
      <c r="EI55" s="195"/>
      <c r="EJ55" s="195"/>
      <c r="EK55" s="195"/>
      <c r="EL55" s="195"/>
      <c r="EM55" s="195"/>
      <c r="EN55" s="195"/>
      <c r="EO55" s="195"/>
      <c r="EP55" s="195"/>
      <c r="EQ55" s="195"/>
      <c r="ER55" s="195"/>
      <c r="ES55" s="195"/>
      <c r="ET55" s="195"/>
      <c r="EU55" s="195"/>
      <c r="EV55" s="195"/>
      <c r="EW55" s="195"/>
      <c r="EX55" s="195"/>
      <c r="EY55" s="195"/>
      <c r="EZ55" s="195"/>
      <c r="FA55" s="195"/>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row>
    <row r="56" spans="1:256" s="200" customFormat="1" ht="12.75" x14ac:dyDescent="0.2">
      <c r="A56" s="191" t="str">
        <f t="shared" si="0"/>
        <v/>
      </c>
      <c r="B56" s="146" t="str">
        <f>Stoff!B54</f>
        <v>Bensen</v>
      </c>
      <c r="C56" s="192">
        <f t="shared" si="1"/>
        <v>0</v>
      </c>
      <c r="D56" s="193">
        <f t="shared" si="2"/>
        <v>0</v>
      </c>
      <c r="E56" s="193">
        <f t="shared" si="4"/>
        <v>0</v>
      </c>
      <c r="F56" s="194" t="e">
        <f t="shared" si="3"/>
        <v>#NUM!</v>
      </c>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95"/>
      <c r="DN56" s="195"/>
      <c r="DO56" s="195"/>
      <c r="DP56" s="195"/>
      <c r="DQ56" s="195"/>
      <c r="DR56" s="195"/>
      <c r="DS56" s="195"/>
      <c r="DT56" s="195"/>
      <c r="DU56" s="195"/>
      <c r="DV56" s="195"/>
      <c r="DW56" s="195"/>
      <c r="DX56" s="195"/>
      <c r="DY56" s="195"/>
      <c r="DZ56" s="195"/>
      <c r="EA56" s="195"/>
      <c r="EB56" s="195"/>
      <c r="EC56" s="195"/>
      <c r="ED56" s="195"/>
      <c r="EE56" s="195"/>
      <c r="EF56" s="195"/>
      <c r="EG56" s="195"/>
      <c r="EH56" s="195"/>
      <c r="EI56" s="195"/>
      <c r="EJ56" s="195"/>
      <c r="EK56" s="195"/>
      <c r="EL56" s="195"/>
      <c r="EM56" s="195"/>
      <c r="EN56" s="195"/>
      <c r="EO56" s="195"/>
      <c r="EP56" s="195"/>
      <c r="EQ56" s="195"/>
      <c r="ER56" s="195"/>
      <c r="ES56" s="195"/>
      <c r="ET56" s="195"/>
      <c r="EU56" s="195"/>
      <c r="EV56" s="195"/>
      <c r="EW56" s="195"/>
      <c r="EX56" s="195"/>
      <c r="EY56" s="195"/>
      <c r="EZ56" s="195"/>
      <c r="FA56" s="195"/>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row>
    <row r="57" spans="1:256" s="200" customFormat="1" ht="12.75" x14ac:dyDescent="0.2">
      <c r="A57" s="191" t="str">
        <f t="shared" si="0"/>
        <v/>
      </c>
      <c r="B57" s="146" t="str">
        <f>Stoff!B55</f>
        <v>Toluen</v>
      </c>
      <c r="C57" s="192">
        <f t="shared" si="1"/>
        <v>0</v>
      </c>
      <c r="D57" s="193">
        <f t="shared" si="2"/>
        <v>0</v>
      </c>
      <c r="E57" s="193">
        <f t="shared" si="4"/>
        <v>0</v>
      </c>
      <c r="F57" s="194" t="e">
        <f t="shared" si="3"/>
        <v>#NUM!</v>
      </c>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c r="EO57" s="195"/>
      <c r="EP57" s="195"/>
      <c r="EQ57" s="195"/>
      <c r="ER57" s="195"/>
      <c r="ES57" s="195"/>
      <c r="ET57" s="195"/>
      <c r="EU57" s="195"/>
      <c r="EV57" s="195"/>
      <c r="EW57" s="195"/>
      <c r="EX57" s="195"/>
      <c r="EY57" s="195"/>
      <c r="EZ57" s="195"/>
      <c r="FA57" s="195"/>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row>
    <row r="58" spans="1:256" s="200" customFormat="1" ht="12.75" x14ac:dyDescent="0.2">
      <c r="A58" s="191" t="str">
        <f t="shared" si="0"/>
        <v/>
      </c>
      <c r="B58" s="146" t="str">
        <f>Stoff!B56</f>
        <v>Etylbensen</v>
      </c>
      <c r="C58" s="192">
        <f t="shared" si="1"/>
        <v>0</v>
      </c>
      <c r="D58" s="193">
        <f t="shared" si="2"/>
        <v>0</v>
      </c>
      <c r="E58" s="193">
        <f t="shared" si="4"/>
        <v>0</v>
      </c>
      <c r="F58" s="194" t="e">
        <f t="shared" si="3"/>
        <v>#NUM!</v>
      </c>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95"/>
      <c r="DI58" s="195"/>
      <c r="DJ58" s="195"/>
      <c r="DK58" s="195"/>
      <c r="DL58" s="195"/>
      <c r="DM58" s="195"/>
      <c r="DN58" s="195"/>
      <c r="DO58" s="195"/>
      <c r="DP58" s="195"/>
      <c r="DQ58" s="195"/>
      <c r="DR58" s="195"/>
      <c r="DS58" s="195"/>
      <c r="DT58" s="195"/>
      <c r="DU58" s="195"/>
      <c r="DV58" s="195"/>
      <c r="DW58" s="195"/>
      <c r="DX58" s="195"/>
      <c r="DY58" s="195"/>
      <c r="DZ58" s="195"/>
      <c r="EA58" s="195"/>
      <c r="EB58" s="195"/>
      <c r="EC58" s="195"/>
      <c r="ED58" s="195"/>
      <c r="EE58" s="195"/>
      <c r="EF58" s="195"/>
      <c r="EG58" s="195"/>
      <c r="EH58" s="195"/>
      <c r="EI58" s="195"/>
      <c r="EJ58" s="195"/>
      <c r="EK58" s="195"/>
      <c r="EL58" s="195"/>
      <c r="EM58" s="195"/>
      <c r="EN58" s="195"/>
      <c r="EO58" s="195"/>
      <c r="EP58" s="195"/>
      <c r="EQ58" s="195"/>
      <c r="ER58" s="195"/>
      <c r="ES58" s="195"/>
      <c r="ET58" s="195"/>
      <c r="EU58" s="195"/>
      <c r="EV58" s="195"/>
      <c r="EW58" s="195"/>
      <c r="EX58" s="195"/>
      <c r="EY58" s="195"/>
      <c r="EZ58" s="195"/>
      <c r="FA58" s="195"/>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row>
    <row r="59" spans="1:256" s="200" customFormat="1" ht="12.75" x14ac:dyDescent="0.2">
      <c r="A59" s="191" t="str">
        <f t="shared" si="0"/>
        <v/>
      </c>
      <c r="B59" s="146" t="str">
        <f>Stoff!B57</f>
        <v>Xylen</v>
      </c>
      <c r="C59" s="192">
        <f t="shared" si="1"/>
        <v>0</v>
      </c>
      <c r="D59" s="193">
        <f t="shared" si="2"/>
        <v>0</v>
      </c>
      <c r="E59" s="193">
        <f t="shared" si="4"/>
        <v>0</v>
      </c>
      <c r="F59" s="194" t="e">
        <f t="shared" si="3"/>
        <v>#NUM!</v>
      </c>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195"/>
      <c r="DI59" s="195"/>
      <c r="DJ59" s="195"/>
      <c r="DK59" s="195"/>
      <c r="DL59" s="195"/>
      <c r="DM59" s="195"/>
      <c r="DN59" s="195"/>
      <c r="DO59" s="195"/>
      <c r="DP59" s="195"/>
      <c r="DQ59" s="195"/>
      <c r="DR59" s="195"/>
      <c r="DS59" s="195"/>
      <c r="DT59" s="195"/>
      <c r="DU59" s="195"/>
      <c r="DV59" s="195"/>
      <c r="DW59" s="195"/>
      <c r="DX59" s="195"/>
      <c r="DY59" s="195"/>
      <c r="DZ59" s="195"/>
      <c r="EA59" s="195"/>
      <c r="EB59" s="195"/>
      <c r="EC59" s="195"/>
      <c r="ED59" s="195"/>
      <c r="EE59" s="195"/>
      <c r="EF59" s="195"/>
      <c r="EG59" s="195"/>
      <c r="EH59" s="195"/>
      <c r="EI59" s="195"/>
      <c r="EJ59" s="195"/>
      <c r="EK59" s="195"/>
      <c r="EL59" s="195"/>
      <c r="EM59" s="195"/>
      <c r="EN59" s="195"/>
      <c r="EO59" s="195"/>
      <c r="EP59" s="195"/>
      <c r="EQ59" s="195"/>
      <c r="ER59" s="195"/>
      <c r="ES59" s="195"/>
      <c r="ET59" s="195"/>
      <c r="EU59" s="195"/>
      <c r="EV59" s="195"/>
      <c r="EW59" s="195"/>
      <c r="EX59" s="195"/>
      <c r="EY59" s="195"/>
      <c r="EZ59" s="195"/>
      <c r="FA59" s="195"/>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c r="IC59" s="199"/>
      <c r="ID59" s="199"/>
      <c r="IE59" s="199"/>
      <c r="IF59" s="199"/>
      <c r="IG59" s="199"/>
      <c r="IH59" s="199"/>
      <c r="II59" s="199"/>
      <c r="IJ59" s="199"/>
      <c r="IK59" s="199"/>
      <c r="IL59" s="199"/>
      <c r="IM59" s="199"/>
      <c r="IN59" s="199"/>
      <c r="IO59" s="199"/>
      <c r="IP59" s="199"/>
      <c r="IQ59" s="199"/>
      <c r="IR59" s="199"/>
      <c r="IS59" s="199"/>
      <c r="IT59" s="199"/>
      <c r="IU59" s="199"/>
      <c r="IV59" s="199"/>
    </row>
    <row r="60" spans="1:256" s="200" customFormat="1" ht="12.75" x14ac:dyDescent="0.2">
      <c r="A60" s="191" t="str">
        <f t="shared" si="0"/>
        <v/>
      </c>
      <c r="B60" s="146" t="str">
        <f>Stoff!B58</f>
        <v>Alifater  C5-C6</v>
      </c>
      <c r="C60" s="192">
        <f t="shared" si="1"/>
        <v>0</v>
      </c>
      <c r="D60" s="193">
        <f t="shared" si="2"/>
        <v>0</v>
      </c>
      <c r="E60" s="193">
        <f t="shared" si="4"/>
        <v>0</v>
      </c>
      <c r="F60" s="194" t="e">
        <f t="shared" si="3"/>
        <v>#NUM!</v>
      </c>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5"/>
      <c r="DN60" s="195"/>
      <c r="DO60" s="195"/>
      <c r="DP60" s="195"/>
      <c r="DQ60" s="195"/>
      <c r="DR60" s="195"/>
      <c r="DS60" s="195"/>
      <c r="DT60" s="195"/>
      <c r="DU60" s="195"/>
      <c r="DV60" s="195"/>
      <c r="DW60" s="195"/>
      <c r="DX60" s="195"/>
      <c r="DY60" s="195"/>
      <c r="DZ60" s="195"/>
      <c r="EA60" s="195"/>
      <c r="EB60" s="195"/>
      <c r="EC60" s="195"/>
      <c r="ED60" s="195"/>
      <c r="EE60" s="195"/>
      <c r="EF60" s="195"/>
      <c r="EG60" s="195"/>
      <c r="EH60" s="195"/>
      <c r="EI60" s="195"/>
      <c r="EJ60" s="195"/>
      <c r="EK60" s="195"/>
      <c r="EL60" s="195"/>
      <c r="EM60" s="195"/>
      <c r="EN60" s="195"/>
      <c r="EO60" s="195"/>
      <c r="EP60" s="195"/>
      <c r="EQ60" s="195"/>
      <c r="ER60" s="195"/>
      <c r="ES60" s="195"/>
      <c r="ET60" s="195"/>
      <c r="EU60" s="195"/>
      <c r="EV60" s="195"/>
      <c r="EW60" s="195"/>
      <c r="EX60" s="195"/>
      <c r="EY60" s="195"/>
      <c r="EZ60" s="195"/>
      <c r="FA60" s="195"/>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c r="IC60" s="199"/>
      <c r="ID60" s="199"/>
      <c r="IE60" s="199"/>
      <c r="IF60" s="199"/>
      <c r="IG60" s="199"/>
      <c r="IH60" s="199"/>
      <c r="II60" s="199"/>
      <c r="IJ60" s="199"/>
      <c r="IK60" s="199"/>
      <c r="IL60" s="199"/>
      <c r="IM60" s="199"/>
      <c r="IN60" s="199"/>
      <c r="IO60" s="199"/>
      <c r="IP60" s="199"/>
      <c r="IQ60" s="199"/>
      <c r="IR60" s="199"/>
      <c r="IS60" s="199"/>
      <c r="IT60" s="199"/>
      <c r="IU60" s="199"/>
      <c r="IV60" s="199"/>
    </row>
    <row r="61" spans="1:256" s="200" customFormat="1" ht="12.75" x14ac:dyDescent="0.2">
      <c r="A61" s="191" t="str">
        <f t="shared" si="0"/>
        <v/>
      </c>
      <c r="B61" s="146" t="str">
        <f>Stoff!B59</f>
        <v>Alifater &gt; C6-C8</v>
      </c>
      <c r="C61" s="192">
        <f t="shared" si="1"/>
        <v>0</v>
      </c>
      <c r="D61" s="193">
        <f t="shared" si="2"/>
        <v>0</v>
      </c>
      <c r="E61" s="193">
        <f t="shared" si="4"/>
        <v>0</v>
      </c>
      <c r="F61" s="194" t="e">
        <f t="shared" si="3"/>
        <v>#NUM!</v>
      </c>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c r="EO61" s="195"/>
      <c r="EP61" s="195"/>
      <c r="EQ61" s="195"/>
      <c r="ER61" s="195"/>
      <c r="ES61" s="195"/>
      <c r="ET61" s="195"/>
      <c r="EU61" s="195"/>
      <c r="EV61" s="195"/>
      <c r="EW61" s="195"/>
      <c r="EX61" s="195"/>
      <c r="EY61" s="195"/>
      <c r="EZ61" s="195"/>
      <c r="FA61" s="195"/>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row>
    <row r="62" spans="1:256" s="200" customFormat="1" ht="12.75" x14ac:dyDescent="0.2">
      <c r="A62" s="191" t="str">
        <f t="shared" si="0"/>
        <v/>
      </c>
      <c r="B62" s="146" t="str">
        <f>Stoff!B60</f>
        <v>Alifater &gt; C8-C10</v>
      </c>
      <c r="C62" s="192">
        <f t="shared" si="1"/>
        <v>0</v>
      </c>
      <c r="D62" s="193">
        <f t="shared" si="2"/>
        <v>0</v>
      </c>
      <c r="E62" s="193">
        <f t="shared" si="4"/>
        <v>0</v>
      </c>
      <c r="F62" s="194" t="e">
        <f t="shared" si="3"/>
        <v>#NUM!</v>
      </c>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c r="DR62" s="195"/>
      <c r="DS62" s="195"/>
      <c r="DT62" s="195"/>
      <c r="DU62" s="195"/>
      <c r="DV62" s="195"/>
      <c r="DW62" s="195"/>
      <c r="DX62" s="195"/>
      <c r="DY62" s="195"/>
      <c r="DZ62" s="195"/>
      <c r="EA62" s="195"/>
      <c r="EB62" s="195"/>
      <c r="EC62" s="195"/>
      <c r="ED62" s="195"/>
      <c r="EE62" s="195"/>
      <c r="EF62" s="195"/>
      <c r="EG62" s="195"/>
      <c r="EH62" s="195"/>
      <c r="EI62" s="195"/>
      <c r="EJ62" s="195"/>
      <c r="EK62" s="195"/>
      <c r="EL62" s="195"/>
      <c r="EM62" s="195"/>
      <c r="EN62" s="195"/>
      <c r="EO62" s="195"/>
      <c r="EP62" s="195"/>
      <c r="EQ62" s="195"/>
      <c r="ER62" s="195"/>
      <c r="ES62" s="195"/>
      <c r="ET62" s="195"/>
      <c r="EU62" s="195"/>
      <c r="EV62" s="195"/>
      <c r="EW62" s="195"/>
      <c r="EX62" s="195"/>
      <c r="EY62" s="195"/>
      <c r="EZ62" s="195"/>
      <c r="FA62" s="195"/>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row>
    <row r="63" spans="1:256" s="200" customFormat="1" ht="12.75" x14ac:dyDescent="0.2">
      <c r="A63" s="191" t="str">
        <f t="shared" si="0"/>
        <v/>
      </c>
      <c r="B63" s="146" t="str">
        <f>Stoff!B61</f>
        <v>Sum alifater &gt; C5-C10</v>
      </c>
      <c r="C63" s="192">
        <f t="shared" si="1"/>
        <v>0</v>
      </c>
      <c r="D63" s="193">
        <f t="shared" si="2"/>
        <v>0</v>
      </c>
      <c r="E63" s="193">
        <f t="shared" si="4"/>
        <v>0</v>
      </c>
      <c r="F63" s="194" t="e">
        <f t="shared" si="3"/>
        <v>#NUM!</v>
      </c>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5"/>
      <c r="DN63" s="195"/>
      <c r="DO63" s="195"/>
      <c r="DP63" s="195"/>
      <c r="DQ63" s="195"/>
      <c r="DR63" s="195"/>
      <c r="DS63" s="195"/>
      <c r="DT63" s="195"/>
      <c r="DU63" s="195"/>
      <c r="DV63" s="195"/>
      <c r="DW63" s="195"/>
      <c r="DX63" s="195"/>
      <c r="DY63" s="195"/>
      <c r="DZ63" s="195"/>
      <c r="EA63" s="195"/>
      <c r="EB63" s="195"/>
      <c r="EC63" s="195"/>
      <c r="ED63" s="195"/>
      <c r="EE63" s="195"/>
      <c r="EF63" s="195"/>
      <c r="EG63" s="195"/>
      <c r="EH63" s="195"/>
      <c r="EI63" s="195"/>
      <c r="EJ63" s="195"/>
      <c r="EK63" s="195"/>
      <c r="EL63" s="195"/>
      <c r="EM63" s="195"/>
      <c r="EN63" s="195"/>
      <c r="EO63" s="195"/>
      <c r="EP63" s="195"/>
      <c r="EQ63" s="195"/>
      <c r="ER63" s="195"/>
      <c r="ES63" s="195"/>
      <c r="ET63" s="195"/>
      <c r="EU63" s="195"/>
      <c r="EV63" s="195"/>
      <c r="EW63" s="195"/>
      <c r="EX63" s="195"/>
      <c r="EY63" s="195"/>
      <c r="EZ63" s="195"/>
      <c r="FA63" s="195"/>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row>
    <row r="64" spans="1:256" s="200" customFormat="1" ht="12.75" x14ac:dyDescent="0.2">
      <c r="A64" s="191" t="str">
        <f t="shared" si="0"/>
        <v/>
      </c>
      <c r="B64" s="146" t="str">
        <f>Stoff!B62</f>
        <v>Alifater &gt;C10-C12</v>
      </c>
      <c r="C64" s="192">
        <f t="shared" si="1"/>
        <v>0</v>
      </c>
      <c r="D64" s="193">
        <f t="shared" si="2"/>
        <v>0</v>
      </c>
      <c r="E64" s="193">
        <f t="shared" si="4"/>
        <v>0</v>
      </c>
      <c r="F64" s="194" t="e">
        <f t="shared" si="3"/>
        <v>#NUM!</v>
      </c>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5"/>
      <c r="DN64" s="195"/>
      <c r="DO64" s="195"/>
      <c r="DP64" s="195"/>
      <c r="DQ64" s="195"/>
      <c r="DR64" s="195"/>
      <c r="DS64" s="195"/>
      <c r="DT64" s="195"/>
      <c r="DU64" s="195"/>
      <c r="DV64" s="195"/>
      <c r="DW64" s="195"/>
      <c r="DX64" s="195"/>
      <c r="DY64" s="195"/>
      <c r="DZ64" s="195"/>
      <c r="EA64" s="195"/>
      <c r="EB64" s="195"/>
      <c r="EC64" s="195"/>
      <c r="ED64" s="195"/>
      <c r="EE64" s="195"/>
      <c r="EF64" s="195"/>
      <c r="EG64" s="195"/>
      <c r="EH64" s="195"/>
      <c r="EI64" s="195"/>
      <c r="EJ64" s="195"/>
      <c r="EK64" s="195"/>
      <c r="EL64" s="195"/>
      <c r="EM64" s="195"/>
      <c r="EN64" s="195"/>
      <c r="EO64" s="195"/>
      <c r="EP64" s="195"/>
      <c r="EQ64" s="195"/>
      <c r="ER64" s="195"/>
      <c r="ES64" s="195"/>
      <c r="ET64" s="195"/>
      <c r="EU64" s="195"/>
      <c r="EV64" s="195"/>
      <c r="EW64" s="195"/>
      <c r="EX64" s="195"/>
      <c r="EY64" s="195"/>
      <c r="EZ64" s="195"/>
      <c r="FA64" s="195"/>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c r="IC64" s="199"/>
      <c r="ID64" s="199"/>
      <c r="IE64" s="199"/>
      <c r="IF64" s="199"/>
      <c r="IG64" s="199"/>
      <c r="IH64" s="199"/>
      <c r="II64" s="199"/>
      <c r="IJ64" s="199"/>
      <c r="IK64" s="199"/>
      <c r="IL64" s="199"/>
      <c r="IM64" s="199"/>
      <c r="IN64" s="199"/>
      <c r="IO64" s="199"/>
      <c r="IP64" s="199"/>
      <c r="IQ64" s="199"/>
      <c r="IR64" s="199"/>
      <c r="IS64" s="199"/>
      <c r="IT64" s="199"/>
      <c r="IU64" s="199"/>
      <c r="IV64" s="199"/>
    </row>
    <row r="65" spans="1:256" s="200" customFormat="1" ht="12.75" x14ac:dyDescent="0.2">
      <c r="A65" s="191" t="str">
        <f t="shared" si="0"/>
        <v/>
      </c>
      <c r="B65" s="146" t="str">
        <f>Stoff!B63</f>
        <v>Alifater &gt;C12-C35</v>
      </c>
      <c r="C65" s="192">
        <f t="shared" si="1"/>
        <v>0</v>
      </c>
      <c r="D65" s="193">
        <f t="shared" si="2"/>
        <v>0</v>
      </c>
      <c r="E65" s="193">
        <f t="shared" si="4"/>
        <v>0</v>
      </c>
      <c r="F65" s="194" t="e">
        <f t="shared" si="3"/>
        <v>#NUM!</v>
      </c>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195"/>
      <c r="DY65" s="195"/>
      <c r="DZ65" s="195"/>
      <c r="EA65" s="195"/>
      <c r="EB65" s="195"/>
      <c r="EC65" s="195"/>
      <c r="ED65" s="195"/>
      <c r="EE65" s="195"/>
      <c r="EF65" s="195"/>
      <c r="EG65" s="195"/>
      <c r="EH65" s="195"/>
      <c r="EI65" s="195"/>
      <c r="EJ65" s="195"/>
      <c r="EK65" s="195"/>
      <c r="EL65" s="195"/>
      <c r="EM65" s="195"/>
      <c r="EN65" s="195"/>
      <c r="EO65" s="195"/>
      <c r="EP65" s="195"/>
      <c r="EQ65" s="195"/>
      <c r="ER65" s="195"/>
      <c r="ES65" s="195"/>
      <c r="ET65" s="195"/>
      <c r="EU65" s="195"/>
      <c r="EV65" s="195"/>
      <c r="EW65" s="195"/>
      <c r="EX65" s="195"/>
      <c r="EY65" s="195"/>
      <c r="EZ65" s="195"/>
      <c r="FA65" s="195"/>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c r="IC65" s="199"/>
      <c r="ID65" s="199"/>
      <c r="IE65" s="199"/>
      <c r="IF65" s="199"/>
      <c r="IG65" s="199"/>
      <c r="IH65" s="199"/>
      <c r="II65" s="199"/>
      <c r="IJ65" s="199"/>
      <c r="IK65" s="199"/>
      <c r="IL65" s="199"/>
      <c r="IM65" s="199"/>
      <c r="IN65" s="199"/>
      <c r="IO65" s="199"/>
      <c r="IP65" s="199"/>
      <c r="IQ65" s="199"/>
      <c r="IR65" s="199"/>
      <c r="IS65" s="199"/>
      <c r="IT65" s="199"/>
      <c r="IU65" s="199"/>
      <c r="IV65" s="199"/>
    </row>
    <row r="66" spans="1:256" s="200" customFormat="1" ht="12.75" x14ac:dyDescent="0.2">
      <c r="A66" s="191" t="str">
        <f t="shared" si="0"/>
        <v/>
      </c>
      <c r="B66" s="146" t="str">
        <f>Stoff!B64</f>
        <v>MTBE</v>
      </c>
      <c r="C66" s="192">
        <f t="shared" si="1"/>
        <v>0</v>
      </c>
      <c r="D66" s="193">
        <f t="shared" si="2"/>
        <v>0</v>
      </c>
      <c r="E66" s="193">
        <f t="shared" si="4"/>
        <v>0</v>
      </c>
      <c r="F66" s="194" t="e">
        <f t="shared" si="3"/>
        <v>#NUM!</v>
      </c>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5"/>
      <c r="DN66" s="195"/>
      <c r="DO66" s="195"/>
      <c r="DP66" s="195"/>
      <c r="DQ66" s="195"/>
      <c r="DR66" s="195"/>
      <c r="DS66" s="195"/>
      <c r="DT66" s="195"/>
      <c r="DU66" s="195"/>
      <c r="DV66" s="195"/>
      <c r="DW66" s="195"/>
      <c r="DX66" s="195"/>
      <c r="DY66" s="195"/>
      <c r="DZ66" s="195"/>
      <c r="EA66" s="195"/>
      <c r="EB66" s="195"/>
      <c r="EC66" s="195"/>
      <c r="ED66" s="195"/>
      <c r="EE66" s="195"/>
      <c r="EF66" s="195"/>
      <c r="EG66" s="195"/>
      <c r="EH66" s="195"/>
      <c r="EI66" s="195"/>
      <c r="EJ66" s="195"/>
      <c r="EK66" s="195"/>
      <c r="EL66" s="195"/>
      <c r="EM66" s="195"/>
      <c r="EN66" s="195"/>
      <c r="EO66" s="195"/>
      <c r="EP66" s="195"/>
      <c r="EQ66" s="195"/>
      <c r="ER66" s="195"/>
      <c r="ES66" s="195"/>
      <c r="ET66" s="195"/>
      <c r="EU66" s="195"/>
      <c r="EV66" s="195"/>
      <c r="EW66" s="195"/>
      <c r="EX66" s="195"/>
      <c r="EY66" s="195"/>
      <c r="EZ66" s="195"/>
      <c r="FA66" s="195"/>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c r="IC66" s="199"/>
      <c r="ID66" s="199"/>
      <c r="IE66" s="199"/>
      <c r="IF66" s="199"/>
      <c r="IG66" s="199"/>
      <c r="IH66" s="199"/>
      <c r="II66" s="199"/>
      <c r="IJ66" s="199"/>
      <c r="IK66" s="199"/>
      <c r="IL66" s="199"/>
      <c r="IM66" s="199"/>
      <c r="IN66" s="199"/>
      <c r="IO66" s="199"/>
      <c r="IP66" s="199"/>
      <c r="IQ66" s="199"/>
      <c r="IR66" s="199"/>
      <c r="IS66" s="199"/>
      <c r="IT66" s="199"/>
      <c r="IU66" s="199"/>
      <c r="IV66" s="199"/>
    </row>
    <row r="67" spans="1:256" s="200" customFormat="1" ht="12.75" x14ac:dyDescent="0.2">
      <c r="A67" s="191" t="str">
        <f t="shared" si="0"/>
        <v/>
      </c>
      <c r="B67" s="146" t="str">
        <f>Stoff!B65</f>
        <v>Tetraetylbly</v>
      </c>
      <c r="C67" s="192">
        <f t="shared" si="1"/>
        <v>0</v>
      </c>
      <c r="D67" s="193">
        <f t="shared" si="2"/>
        <v>0</v>
      </c>
      <c r="E67" s="193">
        <f t="shared" si="4"/>
        <v>0</v>
      </c>
      <c r="F67" s="194" t="e">
        <f t="shared" si="3"/>
        <v>#NUM!</v>
      </c>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c r="EB67" s="195"/>
      <c r="EC67" s="195"/>
      <c r="ED67" s="195"/>
      <c r="EE67" s="195"/>
      <c r="EF67" s="195"/>
      <c r="EG67" s="195"/>
      <c r="EH67" s="195"/>
      <c r="EI67" s="195"/>
      <c r="EJ67" s="195"/>
      <c r="EK67" s="195"/>
      <c r="EL67" s="195"/>
      <c r="EM67" s="195"/>
      <c r="EN67" s="195"/>
      <c r="EO67" s="195"/>
      <c r="EP67" s="195"/>
      <c r="EQ67" s="195"/>
      <c r="ER67" s="195"/>
      <c r="ES67" s="195"/>
      <c r="ET67" s="195"/>
      <c r="EU67" s="195"/>
      <c r="EV67" s="195"/>
      <c r="EW67" s="195"/>
      <c r="EX67" s="195"/>
      <c r="EY67" s="195"/>
      <c r="EZ67" s="195"/>
      <c r="FA67" s="195"/>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c r="IC67" s="199"/>
      <c r="ID67" s="199"/>
      <c r="IE67" s="199"/>
      <c r="IF67" s="199"/>
      <c r="IG67" s="199"/>
      <c r="IH67" s="199"/>
      <c r="II67" s="199"/>
      <c r="IJ67" s="199"/>
      <c r="IK67" s="199"/>
      <c r="IL67" s="199"/>
      <c r="IM67" s="199"/>
      <c r="IN67" s="199"/>
      <c r="IO67" s="199"/>
      <c r="IP67" s="199"/>
      <c r="IQ67" s="199"/>
      <c r="IR67" s="199"/>
      <c r="IS67" s="199"/>
      <c r="IT67" s="199"/>
      <c r="IU67" s="199"/>
      <c r="IV67" s="199"/>
    </row>
    <row r="68" spans="1:256" s="200" customFormat="1" ht="12.75" x14ac:dyDescent="0.2">
      <c r="A68" s="191" t="str">
        <f t="shared" ref="A68:A86" si="5">IF(C68&gt;0,"x","")</f>
        <v/>
      </c>
      <c r="B68" s="146" t="str">
        <f>Stoff!B66</f>
        <v>PBDE-99</v>
      </c>
      <c r="C68" s="192">
        <f t="shared" ref="C68:C86" si="6">COUNT(G68:IV68)</f>
        <v>0</v>
      </c>
      <c r="D68" s="193">
        <f t="shared" ref="D68:D86" si="7">MAXA(G68:IV68)</f>
        <v>0</v>
      </c>
      <c r="E68" s="193">
        <f t="shared" si="4"/>
        <v>0</v>
      </c>
      <c r="F68" s="194" t="e">
        <f t="shared" ref="F68:F86" si="8">D68/MEDIAN(G68:IV68)</f>
        <v>#NUM!</v>
      </c>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c r="EO68" s="195"/>
      <c r="EP68" s="195"/>
      <c r="EQ68" s="195"/>
      <c r="ER68" s="195"/>
      <c r="ES68" s="195"/>
      <c r="ET68" s="195"/>
      <c r="EU68" s="195"/>
      <c r="EV68" s="195"/>
      <c r="EW68" s="195"/>
      <c r="EX68" s="195"/>
      <c r="EY68" s="195"/>
      <c r="EZ68" s="195"/>
      <c r="FA68" s="195"/>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row>
    <row r="69" spans="1:256" s="200" customFormat="1" ht="12.75" x14ac:dyDescent="0.2">
      <c r="A69" s="191" t="str">
        <f t="shared" si="5"/>
        <v/>
      </c>
      <c r="B69" s="146" t="str">
        <f>Stoff!B67</f>
        <v>PBDE-154</v>
      </c>
      <c r="C69" s="192">
        <f t="shared" si="6"/>
        <v>0</v>
      </c>
      <c r="D69" s="193">
        <f t="shared" si="7"/>
        <v>0</v>
      </c>
      <c r="E69" s="193">
        <f t="shared" ref="E69:E86" si="9">IF(D69&gt;0,AVERAGE(G69:IV69),0)</f>
        <v>0</v>
      </c>
      <c r="F69" s="194" t="e">
        <f t="shared" si="8"/>
        <v>#NUM!</v>
      </c>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c r="EO69" s="195"/>
      <c r="EP69" s="195"/>
      <c r="EQ69" s="195"/>
      <c r="ER69" s="195"/>
      <c r="ES69" s="195"/>
      <c r="ET69" s="195"/>
      <c r="EU69" s="195"/>
      <c r="EV69" s="195"/>
      <c r="EW69" s="195"/>
      <c r="EX69" s="195"/>
      <c r="EY69" s="195"/>
      <c r="EZ69" s="195"/>
      <c r="FA69" s="195"/>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c r="IC69" s="199"/>
      <c r="ID69" s="199"/>
      <c r="IE69" s="199"/>
      <c r="IF69" s="199"/>
      <c r="IG69" s="199"/>
      <c r="IH69" s="199"/>
      <c r="II69" s="199"/>
      <c r="IJ69" s="199"/>
      <c r="IK69" s="199"/>
      <c r="IL69" s="199"/>
      <c r="IM69" s="199"/>
      <c r="IN69" s="199"/>
      <c r="IO69" s="199"/>
      <c r="IP69" s="199"/>
      <c r="IQ69" s="199"/>
      <c r="IR69" s="199"/>
      <c r="IS69" s="199"/>
      <c r="IT69" s="199"/>
      <c r="IU69" s="199"/>
      <c r="IV69" s="199"/>
    </row>
    <row r="70" spans="1:256" s="200" customFormat="1" ht="12.75" x14ac:dyDescent="0.2">
      <c r="A70" s="191" t="str">
        <f t="shared" si="5"/>
        <v/>
      </c>
      <c r="B70" s="146" t="str">
        <f>Stoff!B68</f>
        <v>PBDE-209</v>
      </c>
      <c r="C70" s="192">
        <f t="shared" si="6"/>
        <v>0</v>
      </c>
      <c r="D70" s="193">
        <f t="shared" si="7"/>
        <v>0</v>
      </c>
      <c r="E70" s="193">
        <f t="shared" si="9"/>
        <v>0</v>
      </c>
      <c r="F70" s="194" t="e">
        <f t="shared" si="8"/>
        <v>#NUM!</v>
      </c>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5"/>
      <c r="DK70" s="195"/>
      <c r="DL70" s="195"/>
      <c r="DM70" s="195"/>
      <c r="DN70" s="195"/>
      <c r="DO70" s="195"/>
      <c r="DP70" s="195"/>
      <c r="DQ70" s="195"/>
      <c r="DR70" s="195"/>
      <c r="DS70" s="195"/>
      <c r="DT70" s="195"/>
      <c r="DU70" s="195"/>
      <c r="DV70" s="195"/>
      <c r="DW70" s="195"/>
      <c r="DX70" s="195"/>
      <c r="DY70" s="195"/>
      <c r="DZ70" s="195"/>
      <c r="EA70" s="195"/>
      <c r="EB70" s="195"/>
      <c r="EC70" s="195"/>
      <c r="ED70" s="195"/>
      <c r="EE70" s="195"/>
      <c r="EF70" s="195"/>
      <c r="EG70" s="195"/>
      <c r="EH70" s="195"/>
      <c r="EI70" s="195"/>
      <c r="EJ70" s="195"/>
      <c r="EK70" s="195"/>
      <c r="EL70" s="195"/>
      <c r="EM70" s="195"/>
      <c r="EN70" s="195"/>
      <c r="EO70" s="195"/>
      <c r="EP70" s="195"/>
      <c r="EQ70" s="195"/>
      <c r="ER70" s="195"/>
      <c r="ES70" s="195"/>
      <c r="ET70" s="195"/>
      <c r="EU70" s="195"/>
      <c r="EV70" s="195"/>
      <c r="EW70" s="195"/>
      <c r="EX70" s="195"/>
      <c r="EY70" s="195"/>
      <c r="EZ70" s="195"/>
      <c r="FA70" s="195"/>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row>
    <row r="71" spans="1:256" s="200" customFormat="1" ht="12.75" x14ac:dyDescent="0.2">
      <c r="A71" s="191" t="str">
        <f t="shared" si="5"/>
        <v/>
      </c>
      <c r="B71" s="146" t="str">
        <f>Stoff!B69</f>
        <v>HBCDD</v>
      </c>
      <c r="C71" s="192">
        <f t="shared" si="6"/>
        <v>0</v>
      </c>
      <c r="D71" s="193">
        <f t="shared" si="7"/>
        <v>0</v>
      </c>
      <c r="E71" s="193">
        <f t="shared" si="9"/>
        <v>0</v>
      </c>
      <c r="F71" s="194" t="e">
        <f t="shared" si="8"/>
        <v>#NUM!</v>
      </c>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5"/>
      <c r="DK71" s="195"/>
      <c r="DL71" s="195"/>
      <c r="DM71" s="195"/>
      <c r="DN71" s="195"/>
      <c r="DO71" s="195"/>
      <c r="DP71" s="195"/>
      <c r="DQ71" s="195"/>
      <c r="DR71" s="195"/>
      <c r="DS71" s="195"/>
      <c r="DT71" s="195"/>
      <c r="DU71" s="195"/>
      <c r="DV71" s="195"/>
      <c r="DW71" s="195"/>
      <c r="DX71" s="195"/>
      <c r="DY71" s="195"/>
      <c r="DZ71" s="195"/>
      <c r="EA71" s="195"/>
      <c r="EB71" s="195"/>
      <c r="EC71" s="195"/>
      <c r="ED71" s="195"/>
      <c r="EE71" s="195"/>
      <c r="EF71" s="195"/>
      <c r="EG71" s="195"/>
      <c r="EH71" s="195"/>
      <c r="EI71" s="195"/>
      <c r="EJ71" s="195"/>
      <c r="EK71" s="195"/>
      <c r="EL71" s="195"/>
      <c r="EM71" s="195"/>
      <c r="EN71" s="195"/>
      <c r="EO71" s="195"/>
      <c r="EP71" s="195"/>
      <c r="EQ71" s="195"/>
      <c r="ER71" s="195"/>
      <c r="ES71" s="195"/>
      <c r="ET71" s="195"/>
      <c r="EU71" s="195"/>
      <c r="EV71" s="195"/>
      <c r="EW71" s="195"/>
      <c r="EX71" s="195"/>
      <c r="EY71" s="195"/>
      <c r="EZ71" s="195"/>
      <c r="FA71" s="195"/>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row>
    <row r="72" spans="1:256" s="200" customFormat="1" ht="12.75" x14ac:dyDescent="0.2">
      <c r="A72" s="191" t="str">
        <f t="shared" si="5"/>
        <v/>
      </c>
      <c r="B72" s="146" t="str">
        <f>Stoff!B70</f>
        <v>Tetrabrombisfenol A</v>
      </c>
      <c r="C72" s="192">
        <f t="shared" si="6"/>
        <v>0</v>
      </c>
      <c r="D72" s="193">
        <f t="shared" si="7"/>
        <v>0</v>
      </c>
      <c r="E72" s="193">
        <f t="shared" si="9"/>
        <v>0</v>
      </c>
      <c r="F72" s="194" t="e">
        <f t="shared" si="8"/>
        <v>#NUM!</v>
      </c>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c r="EB72" s="195"/>
      <c r="EC72" s="195"/>
      <c r="ED72" s="195"/>
      <c r="EE72" s="195"/>
      <c r="EF72" s="195"/>
      <c r="EG72" s="195"/>
      <c r="EH72" s="195"/>
      <c r="EI72" s="195"/>
      <c r="EJ72" s="195"/>
      <c r="EK72" s="195"/>
      <c r="EL72" s="195"/>
      <c r="EM72" s="195"/>
      <c r="EN72" s="195"/>
      <c r="EO72" s="195"/>
      <c r="EP72" s="195"/>
      <c r="EQ72" s="195"/>
      <c r="ER72" s="195"/>
      <c r="ES72" s="195"/>
      <c r="ET72" s="195"/>
      <c r="EU72" s="195"/>
      <c r="EV72" s="195"/>
      <c r="EW72" s="195"/>
      <c r="EX72" s="195"/>
      <c r="EY72" s="195"/>
      <c r="EZ72" s="195"/>
      <c r="FA72" s="195"/>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row>
    <row r="73" spans="1:256" s="200" customFormat="1" ht="12.75" x14ac:dyDescent="0.2">
      <c r="A73" s="191" t="str">
        <f t="shared" si="5"/>
        <v/>
      </c>
      <c r="B73" s="146" t="str">
        <f>Stoff!B71</f>
        <v>Bisfenol A</v>
      </c>
      <c r="C73" s="192">
        <f t="shared" si="6"/>
        <v>0</v>
      </c>
      <c r="D73" s="193">
        <f t="shared" si="7"/>
        <v>0</v>
      </c>
      <c r="E73" s="193">
        <f t="shared" si="9"/>
        <v>0</v>
      </c>
      <c r="F73" s="194" t="e">
        <f t="shared" si="8"/>
        <v>#NUM!</v>
      </c>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c r="CT73" s="195"/>
      <c r="CU73" s="195"/>
      <c r="CV73" s="195"/>
      <c r="CW73" s="195"/>
      <c r="CX73" s="195"/>
      <c r="CY73" s="195"/>
      <c r="CZ73" s="195"/>
      <c r="DA73" s="195"/>
      <c r="DB73" s="195"/>
      <c r="DC73" s="195"/>
      <c r="DD73" s="195"/>
      <c r="DE73" s="195"/>
      <c r="DF73" s="195"/>
      <c r="DG73" s="195"/>
      <c r="DH73" s="195"/>
      <c r="DI73" s="195"/>
      <c r="DJ73" s="195"/>
      <c r="DK73" s="195"/>
      <c r="DL73" s="195"/>
      <c r="DM73" s="195"/>
      <c r="DN73" s="195"/>
      <c r="DO73" s="195"/>
      <c r="DP73" s="195"/>
      <c r="DQ73" s="195"/>
      <c r="DR73" s="195"/>
      <c r="DS73" s="195"/>
      <c r="DT73" s="195"/>
      <c r="DU73" s="195"/>
      <c r="DV73" s="195"/>
      <c r="DW73" s="195"/>
      <c r="DX73" s="195"/>
      <c r="DY73" s="195"/>
      <c r="DZ73" s="195"/>
      <c r="EA73" s="195"/>
      <c r="EB73" s="195"/>
      <c r="EC73" s="195"/>
      <c r="ED73" s="195"/>
      <c r="EE73" s="195"/>
      <c r="EF73" s="195"/>
      <c r="EG73" s="195"/>
      <c r="EH73" s="195"/>
      <c r="EI73" s="195"/>
      <c r="EJ73" s="195"/>
      <c r="EK73" s="195"/>
      <c r="EL73" s="195"/>
      <c r="EM73" s="195"/>
      <c r="EN73" s="195"/>
      <c r="EO73" s="195"/>
      <c r="EP73" s="195"/>
      <c r="EQ73" s="195"/>
      <c r="ER73" s="195"/>
      <c r="ES73" s="195"/>
      <c r="ET73" s="195"/>
      <c r="EU73" s="195"/>
      <c r="EV73" s="195"/>
      <c r="EW73" s="195"/>
      <c r="EX73" s="195"/>
      <c r="EY73" s="195"/>
      <c r="EZ73" s="195"/>
      <c r="FA73" s="195"/>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row>
    <row r="74" spans="1:256" s="200" customFormat="1" ht="12.75" x14ac:dyDescent="0.2">
      <c r="A74" s="191" t="str">
        <f t="shared" si="5"/>
        <v/>
      </c>
      <c r="B74" s="146" t="str">
        <f>Stoff!B72</f>
        <v>PFOS</v>
      </c>
      <c r="C74" s="192">
        <f t="shared" si="6"/>
        <v>0</v>
      </c>
      <c r="D74" s="193">
        <f t="shared" si="7"/>
        <v>0</v>
      </c>
      <c r="E74" s="193">
        <f t="shared" si="9"/>
        <v>0</v>
      </c>
      <c r="F74" s="194" t="e">
        <f t="shared" si="8"/>
        <v>#NUM!</v>
      </c>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c r="DQ74" s="195"/>
      <c r="DR74" s="195"/>
      <c r="DS74" s="195"/>
      <c r="DT74" s="195"/>
      <c r="DU74" s="195"/>
      <c r="DV74" s="195"/>
      <c r="DW74" s="195"/>
      <c r="DX74" s="195"/>
      <c r="DY74" s="195"/>
      <c r="DZ74" s="195"/>
      <c r="EA74" s="195"/>
      <c r="EB74" s="195"/>
      <c r="EC74" s="195"/>
      <c r="ED74" s="195"/>
      <c r="EE74" s="195"/>
      <c r="EF74" s="195"/>
      <c r="EG74" s="195"/>
      <c r="EH74" s="195"/>
      <c r="EI74" s="195"/>
      <c r="EJ74" s="195"/>
      <c r="EK74" s="195"/>
      <c r="EL74" s="195"/>
      <c r="EM74" s="195"/>
      <c r="EN74" s="195"/>
      <c r="EO74" s="195"/>
      <c r="EP74" s="195"/>
      <c r="EQ74" s="195"/>
      <c r="ER74" s="195"/>
      <c r="ES74" s="195"/>
      <c r="ET74" s="195"/>
      <c r="EU74" s="195"/>
      <c r="EV74" s="195"/>
      <c r="EW74" s="195"/>
      <c r="EX74" s="195"/>
      <c r="EY74" s="195"/>
      <c r="EZ74" s="195"/>
      <c r="FA74" s="195"/>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row>
    <row r="75" spans="1:256" s="200" customFormat="1" ht="12.75" x14ac:dyDescent="0.2">
      <c r="A75" s="191" t="str">
        <f t="shared" si="5"/>
        <v/>
      </c>
      <c r="B75" s="146" t="str">
        <f>Stoff!B73</f>
        <v>Nonylfenol</v>
      </c>
      <c r="C75" s="192">
        <f t="shared" si="6"/>
        <v>0</v>
      </c>
      <c r="D75" s="193">
        <f t="shared" si="7"/>
        <v>0</v>
      </c>
      <c r="E75" s="193">
        <f t="shared" si="9"/>
        <v>0</v>
      </c>
      <c r="F75" s="194" t="e">
        <f t="shared" si="8"/>
        <v>#NUM!</v>
      </c>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5"/>
      <c r="DR75" s="195"/>
      <c r="DS75" s="195"/>
      <c r="DT75" s="195"/>
      <c r="DU75" s="195"/>
      <c r="DV75" s="195"/>
      <c r="DW75" s="195"/>
      <c r="DX75" s="195"/>
      <c r="DY75" s="195"/>
      <c r="DZ75" s="195"/>
      <c r="EA75" s="195"/>
      <c r="EB75" s="195"/>
      <c r="EC75" s="195"/>
      <c r="ED75" s="195"/>
      <c r="EE75" s="195"/>
      <c r="EF75" s="195"/>
      <c r="EG75" s="195"/>
      <c r="EH75" s="195"/>
      <c r="EI75" s="195"/>
      <c r="EJ75" s="195"/>
      <c r="EK75" s="195"/>
      <c r="EL75" s="195"/>
      <c r="EM75" s="195"/>
      <c r="EN75" s="195"/>
      <c r="EO75" s="195"/>
      <c r="EP75" s="195"/>
      <c r="EQ75" s="195"/>
      <c r="ER75" s="195"/>
      <c r="ES75" s="195"/>
      <c r="ET75" s="195"/>
      <c r="EU75" s="195"/>
      <c r="EV75" s="195"/>
      <c r="EW75" s="195"/>
      <c r="EX75" s="195"/>
      <c r="EY75" s="195"/>
      <c r="EZ75" s="195"/>
      <c r="FA75" s="195"/>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c r="IC75" s="199"/>
      <c r="ID75" s="199"/>
      <c r="IE75" s="199"/>
      <c r="IF75" s="199"/>
      <c r="IG75" s="199"/>
      <c r="IH75" s="199"/>
      <c r="II75" s="199"/>
      <c r="IJ75" s="199"/>
      <c r="IK75" s="199"/>
      <c r="IL75" s="199"/>
      <c r="IM75" s="199"/>
      <c r="IN75" s="199"/>
      <c r="IO75" s="199"/>
      <c r="IP75" s="199"/>
      <c r="IQ75" s="199"/>
      <c r="IR75" s="199"/>
      <c r="IS75" s="199"/>
      <c r="IT75" s="199"/>
      <c r="IU75" s="199"/>
      <c r="IV75" s="199"/>
    </row>
    <row r="76" spans="1:256" s="200" customFormat="1" ht="12.75" x14ac:dyDescent="0.2">
      <c r="A76" s="191" t="str">
        <f t="shared" si="5"/>
        <v/>
      </c>
      <c r="B76" s="146" t="str">
        <f>Stoff!B74</f>
        <v>Nonylfenoletoksilat</v>
      </c>
      <c r="C76" s="192">
        <f t="shared" si="6"/>
        <v>0</v>
      </c>
      <c r="D76" s="193">
        <f t="shared" si="7"/>
        <v>0</v>
      </c>
      <c r="E76" s="193">
        <f t="shared" si="9"/>
        <v>0</v>
      </c>
      <c r="F76" s="194" t="e">
        <f t="shared" si="8"/>
        <v>#NUM!</v>
      </c>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c r="CX76" s="195"/>
      <c r="CY76" s="195"/>
      <c r="CZ76" s="195"/>
      <c r="DA76" s="195"/>
      <c r="DB76" s="195"/>
      <c r="DC76" s="195"/>
      <c r="DD76" s="195"/>
      <c r="DE76" s="195"/>
      <c r="DF76" s="195"/>
      <c r="DG76" s="195"/>
      <c r="DH76" s="195"/>
      <c r="DI76" s="195"/>
      <c r="DJ76" s="195"/>
      <c r="DK76" s="195"/>
      <c r="DL76" s="195"/>
      <c r="DM76" s="195"/>
      <c r="DN76" s="195"/>
      <c r="DO76" s="195"/>
      <c r="DP76" s="195"/>
      <c r="DQ76" s="195"/>
      <c r="DR76" s="195"/>
      <c r="DS76" s="195"/>
      <c r="DT76" s="195"/>
      <c r="DU76" s="195"/>
      <c r="DV76" s="195"/>
      <c r="DW76" s="195"/>
      <c r="DX76" s="195"/>
      <c r="DY76" s="195"/>
      <c r="DZ76" s="195"/>
      <c r="EA76" s="195"/>
      <c r="EB76" s="195"/>
      <c r="EC76" s="195"/>
      <c r="ED76" s="195"/>
      <c r="EE76" s="195"/>
      <c r="EF76" s="195"/>
      <c r="EG76" s="195"/>
      <c r="EH76" s="195"/>
      <c r="EI76" s="195"/>
      <c r="EJ76" s="195"/>
      <c r="EK76" s="195"/>
      <c r="EL76" s="195"/>
      <c r="EM76" s="195"/>
      <c r="EN76" s="195"/>
      <c r="EO76" s="195"/>
      <c r="EP76" s="195"/>
      <c r="EQ76" s="195"/>
      <c r="ER76" s="195"/>
      <c r="ES76" s="195"/>
      <c r="ET76" s="195"/>
      <c r="EU76" s="195"/>
      <c r="EV76" s="195"/>
      <c r="EW76" s="195"/>
      <c r="EX76" s="195"/>
      <c r="EY76" s="195"/>
      <c r="EZ76" s="195"/>
      <c r="FA76" s="195"/>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c r="IC76" s="199"/>
      <c r="ID76" s="199"/>
      <c r="IE76" s="199"/>
      <c r="IF76" s="199"/>
      <c r="IG76" s="199"/>
      <c r="IH76" s="199"/>
      <c r="II76" s="199"/>
      <c r="IJ76" s="199"/>
      <c r="IK76" s="199"/>
      <c r="IL76" s="199"/>
      <c r="IM76" s="199"/>
      <c r="IN76" s="199"/>
      <c r="IO76" s="199"/>
      <c r="IP76" s="199"/>
      <c r="IQ76" s="199"/>
      <c r="IR76" s="199"/>
      <c r="IS76" s="199"/>
      <c r="IT76" s="199"/>
      <c r="IU76" s="199"/>
      <c r="IV76" s="199"/>
    </row>
    <row r="77" spans="1:256" s="200" customFormat="1" ht="12.75" x14ac:dyDescent="0.2">
      <c r="A77" s="191" t="str">
        <f t="shared" si="5"/>
        <v/>
      </c>
      <c r="B77" s="146" t="str">
        <f>Stoff!B75</f>
        <v>Oktylfenol</v>
      </c>
      <c r="C77" s="192">
        <f t="shared" si="6"/>
        <v>0</v>
      </c>
      <c r="D77" s="193">
        <f t="shared" si="7"/>
        <v>0</v>
      </c>
      <c r="E77" s="193">
        <f t="shared" si="9"/>
        <v>0</v>
      </c>
      <c r="F77" s="194" t="e">
        <f t="shared" si="8"/>
        <v>#NUM!</v>
      </c>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c r="CT77" s="195"/>
      <c r="CU77" s="195"/>
      <c r="CV77" s="195"/>
      <c r="CW77" s="195"/>
      <c r="CX77" s="195"/>
      <c r="CY77" s="195"/>
      <c r="CZ77" s="195"/>
      <c r="DA77" s="195"/>
      <c r="DB77" s="195"/>
      <c r="DC77" s="195"/>
      <c r="DD77" s="195"/>
      <c r="DE77" s="195"/>
      <c r="DF77" s="195"/>
      <c r="DG77" s="195"/>
      <c r="DH77" s="195"/>
      <c r="DI77" s="195"/>
      <c r="DJ77" s="195"/>
      <c r="DK77" s="195"/>
      <c r="DL77" s="195"/>
      <c r="DM77" s="195"/>
      <c r="DN77" s="195"/>
      <c r="DO77" s="195"/>
      <c r="DP77" s="195"/>
      <c r="DQ77" s="195"/>
      <c r="DR77" s="195"/>
      <c r="DS77" s="195"/>
      <c r="DT77" s="195"/>
      <c r="DU77" s="195"/>
      <c r="DV77" s="195"/>
      <c r="DW77" s="195"/>
      <c r="DX77" s="195"/>
      <c r="DY77" s="195"/>
      <c r="DZ77" s="195"/>
      <c r="EA77" s="195"/>
      <c r="EB77" s="195"/>
      <c r="EC77" s="195"/>
      <c r="ED77" s="195"/>
      <c r="EE77" s="195"/>
      <c r="EF77" s="195"/>
      <c r="EG77" s="195"/>
      <c r="EH77" s="195"/>
      <c r="EI77" s="195"/>
      <c r="EJ77" s="195"/>
      <c r="EK77" s="195"/>
      <c r="EL77" s="195"/>
      <c r="EM77" s="195"/>
      <c r="EN77" s="195"/>
      <c r="EO77" s="195"/>
      <c r="EP77" s="195"/>
      <c r="EQ77" s="195"/>
      <c r="ER77" s="195"/>
      <c r="ES77" s="195"/>
      <c r="ET77" s="195"/>
      <c r="EU77" s="195"/>
      <c r="EV77" s="195"/>
      <c r="EW77" s="195"/>
      <c r="EX77" s="195"/>
      <c r="EY77" s="195"/>
      <c r="EZ77" s="195"/>
      <c r="FA77" s="195"/>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c r="IC77" s="199"/>
      <c r="ID77" s="199"/>
      <c r="IE77" s="199"/>
      <c r="IF77" s="199"/>
      <c r="IG77" s="199"/>
      <c r="IH77" s="199"/>
      <c r="II77" s="199"/>
      <c r="IJ77" s="199"/>
      <c r="IK77" s="199"/>
      <c r="IL77" s="199"/>
      <c r="IM77" s="199"/>
      <c r="IN77" s="199"/>
      <c r="IO77" s="199"/>
      <c r="IP77" s="199"/>
      <c r="IQ77" s="199"/>
      <c r="IR77" s="199"/>
      <c r="IS77" s="199"/>
      <c r="IT77" s="199"/>
      <c r="IU77" s="199"/>
      <c r="IV77" s="199"/>
    </row>
    <row r="78" spans="1:256" s="200" customFormat="1" ht="12.75" x14ac:dyDescent="0.2">
      <c r="A78" s="191" t="str">
        <f t="shared" si="5"/>
        <v/>
      </c>
      <c r="B78" s="146" t="str">
        <f>Stoff!B76</f>
        <v>Oktylfenoletoksilat</v>
      </c>
      <c r="C78" s="192">
        <f t="shared" si="6"/>
        <v>0</v>
      </c>
      <c r="D78" s="193">
        <f t="shared" si="7"/>
        <v>0</v>
      </c>
      <c r="E78" s="193">
        <f t="shared" si="9"/>
        <v>0</v>
      </c>
      <c r="F78" s="194" t="e">
        <f t="shared" si="8"/>
        <v>#NUM!</v>
      </c>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5"/>
      <c r="DK78" s="195"/>
      <c r="DL78" s="195"/>
      <c r="DM78" s="195"/>
      <c r="DN78" s="195"/>
      <c r="DO78" s="195"/>
      <c r="DP78" s="195"/>
      <c r="DQ78" s="195"/>
      <c r="DR78" s="195"/>
      <c r="DS78" s="195"/>
      <c r="DT78" s="195"/>
      <c r="DU78" s="195"/>
      <c r="DV78" s="195"/>
      <c r="DW78" s="195"/>
      <c r="DX78" s="195"/>
      <c r="DY78" s="195"/>
      <c r="DZ78" s="195"/>
      <c r="EA78" s="195"/>
      <c r="EB78" s="195"/>
      <c r="EC78" s="195"/>
      <c r="ED78" s="195"/>
      <c r="EE78" s="195"/>
      <c r="EF78" s="195"/>
      <c r="EG78" s="195"/>
      <c r="EH78" s="195"/>
      <c r="EI78" s="195"/>
      <c r="EJ78" s="195"/>
      <c r="EK78" s="195"/>
      <c r="EL78" s="195"/>
      <c r="EM78" s="195"/>
      <c r="EN78" s="195"/>
      <c r="EO78" s="195"/>
      <c r="EP78" s="195"/>
      <c r="EQ78" s="195"/>
      <c r="ER78" s="195"/>
      <c r="ES78" s="195"/>
      <c r="ET78" s="195"/>
      <c r="EU78" s="195"/>
      <c r="EV78" s="195"/>
      <c r="EW78" s="195"/>
      <c r="EX78" s="195"/>
      <c r="EY78" s="195"/>
      <c r="EZ78" s="195"/>
      <c r="FA78" s="195"/>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c r="IC78" s="199"/>
      <c r="ID78" s="199"/>
      <c r="IE78" s="199"/>
      <c r="IF78" s="199"/>
      <c r="IG78" s="199"/>
      <c r="IH78" s="199"/>
      <c r="II78" s="199"/>
      <c r="IJ78" s="199"/>
      <c r="IK78" s="199"/>
      <c r="IL78" s="199"/>
      <c r="IM78" s="199"/>
      <c r="IN78" s="199"/>
      <c r="IO78" s="199"/>
      <c r="IP78" s="199"/>
      <c r="IQ78" s="199"/>
      <c r="IR78" s="199"/>
      <c r="IS78" s="199"/>
      <c r="IT78" s="199"/>
      <c r="IU78" s="199"/>
      <c r="IV78" s="199"/>
    </row>
    <row r="79" spans="1:256" s="200" customFormat="1" ht="12.75" x14ac:dyDescent="0.2">
      <c r="A79" s="191" t="str">
        <f t="shared" si="5"/>
        <v/>
      </c>
      <c r="B79" s="146" t="str">
        <f>Stoff!B77</f>
        <v>TBT-oksid</v>
      </c>
      <c r="C79" s="192">
        <f t="shared" si="6"/>
        <v>0</v>
      </c>
      <c r="D79" s="193">
        <f t="shared" si="7"/>
        <v>0</v>
      </c>
      <c r="E79" s="193">
        <f t="shared" si="9"/>
        <v>0</v>
      </c>
      <c r="F79" s="194" t="e">
        <f t="shared" si="8"/>
        <v>#NUM!</v>
      </c>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c r="DO79" s="195"/>
      <c r="DP79" s="195"/>
      <c r="DQ79" s="195"/>
      <c r="DR79" s="195"/>
      <c r="DS79" s="195"/>
      <c r="DT79" s="195"/>
      <c r="DU79" s="195"/>
      <c r="DV79" s="195"/>
      <c r="DW79" s="195"/>
      <c r="DX79" s="195"/>
      <c r="DY79" s="195"/>
      <c r="DZ79" s="195"/>
      <c r="EA79" s="195"/>
      <c r="EB79" s="195"/>
      <c r="EC79" s="195"/>
      <c r="ED79" s="195"/>
      <c r="EE79" s="195"/>
      <c r="EF79" s="195"/>
      <c r="EG79" s="195"/>
      <c r="EH79" s="195"/>
      <c r="EI79" s="195"/>
      <c r="EJ79" s="195"/>
      <c r="EK79" s="195"/>
      <c r="EL79" s="195"/>
      <c r="EM79" s="195"/>
      <c r="EN79" s="195"/>
      <c r="EO79" s="195"/>
      <c r="EP79" s="195"/>
      <c r="EQ79" s="195"/>
      <c r="ER79" s="195"/>
      <c r="ES79" s="195"/>
      <c r="ET79" s="195"/>
      <c r="EU79" s="195"/>
      <c r="EV79" s="195"/>
      <c r="EW79" s="195"/>
      <c r="EX79" s="195"/>
      <c r="EY79" s="195"/>
      <c r="EZ79" s="195"/>
      <c r="FA79" s="195"/>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c r="IC79" s="199"/>
      <c r="ID79" s="199"/>
      <c r="IE79" s="199"/>
      <c r="IF79" s="199"/>
      <c r="IG79" s="199"/>
      <c r="IH79" s="199"/>
      <c r="II79" s="199"/>
      <c r="IJ79" s="199"/>
      <c r="IK79" s="199"/>
      <c r="IL79" s="199"/>
      <c r="IM79" s="199"/>
      <c r="IN79" s="199"/>
      <c r="IO79" s="199"/>
      <c r="IP79" s="199"/>
      <c r="IQ79" s="199"/>
      <c r="IR79" s="199"/>
      <c r="IS79" s="199"/>
      <c r="IT79" s="199"/>
      <c r="IU79" s="199"/>
      <c r="IV79" s="199"/>
    </row>
    <row r="80" spans="1:256" s="200" customFormat="1" ht="12.75" x14ac:dyDescent="0.2">
      <c r="A80" s="191" t="str">
        <f t="shared" si="5"/>
        <v/>
      </c>
      <c r="B80" s="146" t="str">
        <f>Stoff!B78</f>
        <v>Trifenyltinnklorid</v>
      </c>
      <c r="C80" s="192">
        <f t="shared" si="6"/>
        <v>0</v>
      </c>
      <c r="D80" s="193">
        <f t="shared" si="7"/>
        <v>0</v>
      </c>
      <c r="E80" s="193">
        <f t="shared" si="9"/>
        <v>0</v>
      </c>
      <c r="F80" s="194" t="e">
        <f t="shared" si="8"/>
        <v>#NUM!</v>
      </c>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c r="CT80" s="195"/>
      <c r="CU80" s="195"/>
      <c r="CV80" s="195"/>
      <c r="CW80" s="195"/>
      <c r="CX80" s="195"/>
      <c r="CY80" s="195"/>
      <c r="CZ80" s="195"/>
      <c r="DA80" s="195"/>
      <c r="DB80" s="195"/>
      <c r="DC80" s="195"/>
      <c r="DD80" s="195"/>
      <c r="DE80" s="195"/>
      <c r="DF80" s="195"/>
      <c r="DG80" s="195"/>
      <c r="DH80" s="195"/>
      <c r="DI80" s="195"/>
      <c r="DJ80" s="195"/>
      <c r="DK80" s="195"/>
      <c r="DL80" s="195"/>
      <c r="DM80" s="195"/>
      <c r="DN80" s="195"/>
      <c r="DO80" s="195"/>
      <c r="DP80" s="195"/>
      <c r="DQ80" s="195"/>
      <c r="DR80" s="195"/>
      <c r="DS80" s="195"/>
      <c r="DT80" s="195"/>
      <c r="DU80" s="195"/>
      <c r="DV80" s="195"/>
      <c r="DW80" s="195"/>
      <c r="DX80" s="195"/>
      <c r="DY80" s="195"/>
      <c r="DZ80" s="195"/>
      <c r="EA80" s="195"/>
      <c r="EB80" s="195"/>
      <c r="EC80" s="195"/>
      <c r="ED80" s="195"/>
      <c r="EE80" s="195"/>
      <c r="EF80" s="195"/>
      <c r="EG80" s="195"/>
      <c r="EH80" s="195"/>
      <c r="EI80" s="195"/>
      <c r="EJ80" s="195"/>
      <c r="EK80" s="195"/>
      <c r="EL80" s="195"/>
      <c r="EM80" s="195"/>
      <c r="EN80" s="195"/>
      <c r="EO80" s="195"/>
      <c r="EP80" s="195"/>
      <c r="EQ80" s="195"/>
      <c r="ER80" s="195"/>
      <c r="ES80" s="195"/>
      <c r="ET80" s="195"/>
      <c r="EU80" s="195"/>
      <c r="EV80" s="195"/>
      <c r="EW80" s="195"/>
      <c r="EX80" s="195"/>
      <c r="EY80" s="195"/>
      <c r="EZ80" s="195"/>
      <c r="FA80" s="195"/>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c r="IC80" s="199"/>
      <c r="ID80" s="199"/>
      <c r="IE80" s="199"/>
      <c r="IF80" s="199"/>
      <c r="IG80" s="199"/>
      <c r="IH80" s="199"/>
      <c r="II80" s="199"/>
      <c r="IJ80" s="199"/>
      <c r="IK80" s="199"/>
      <c r="IL80" s="199"/>
      <c r="IM80" s="199"/>
      <c r="IN80" s="199"/>
      <c r="IO80" s="199"/>
      <c r="IP80" s="199"/>
      <c r="IQ80" s="199"/>
      <c r="IR80" s="199"/>
      <c r="IS80" s="199"/>
      <c r="IT80" s="199"/>
      <c r="IU80" s="199"/>
      <c r="IV80" s="199"/>
    </row>
    <row r="81" spans="1:256" s="200" customFormat="1" ht="12.75" x14ac:dyDescent="0.2">
      <c r="A81" s="191" t="str">
        <f t="shared" si="5"/>
        <v/>
      </c>
      <c r="B81" s="146" t="str">
        <f>Stoff!B79</f>
        <v>Di(2-etylheksyl)ftalat</v>
      </c>
      <c r="C81" s="192">
        <f t="shared" si="6"/>
        <v>0</v>
      </c>
      <c r="D81" s="193">
        <f t="shared" si="7"/>
        <v>0</v>
      </c>
      <c r="E81" s="193">
        <f t="shared" si="9"/>
        <v>0</v>
      </c>
      <c r="F81" s="194" t="e">
        <f t="shared" si="8"/>
        <v>#NUM!</v>
      </c>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c r="CT81" s="195"/>
      <c r="CU81" s="195"/>
      <c r="CV81" s="195"/>
      <c r="CW81" s="195"/>
      <c r="CX81" s="195"/>
      <c r="CY81" s="195"/>
      <c r="CZ81" s="195"/>
      <c r="DA81" s="195"/>
      <c r="DB81" s="195"/>
      <c r="DC81" s="195"/>
      <c r="DD81" s="195"/>
      <c r="DE81" s="195"/>
      <c r="DF81" s="195"/>
      <c r="DG81" s="195"/>
      <c r="DH81" s="195"/>
      <c r="DI81" s="195"/>
      <c r="DJ81" s="195"/>
      <c r="DK81" s="195"/>
      <c r="DL81" s="195"/>
      <c r="DM81" s="195"/>
      <c r="DN81" s="195"/>
      <c r="DO81" s="195"/>
      <c r="DP81" s="195"/>
      <c r="DQ81" s="195"/>
      <c r="DR81" s="195"/>
      <c r="DS81" s="195"/>
      <c r="DT81" s="195"/>
      <c r="DU81" s="195"/>
      <c r="DV81" s="195"/>
      <c r="DW81" s="195"/>
      <c r="DX81" s="195"/>
      <c r="DY81" s="195"/>
      <c r="DZ81" s="195"/>
      <c r="EA81" s="195"/>
      <c r="EB81" s="195"/>
      <c r="EC81" s="195"/>
      <c r="ED81" s="195"/>
      <c r="EE81" s="195"/>
      <c r="EF81" s="195"/>
      <c r="EG81" s="195"/>
      <c r="EH81" s="195"/>
      <c r="EI81" s="195"/>
      <c r="EJ81" s="195"/>
      <c r="EK81" s="195"/>
      <c r="EL81" s="195"/>
      <c r="EM81" s="195"/>
      <c r="EN81" s="195"/>
      <c r="EO81" s="195"/>
      <c r="EP81" s="195"/>
      <c r="EQ81" s="195"/>
      <c r="ER81" s="195"/>
      <c r="ES81" s="195"/>
      <c r="ET81" s="195"/>
      <c r="EU81" s="195"/>
      <c r="EV81" s="195"/>
      <c r="EW81" s="195"/>
      <c r="EX81" s="195"/>
      <c r="EY81" s="195"/>
      <c r="EZ81" s="195"/>
      <c r="FA81" s="195"/>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c r="IR81" s="199"/>
      <c r="IS81" s="199"/>
      <c r="IT81" s="199"/>
      <c r="IU81" s="199"/>
      <c r="IV81" s="199"/>
    </row>
    <row r="82" spans="1:256" s="200" customFormat="1" ht="12.75" x14ac:dyDescent="0.2">
      <c r="A82" s="191" t="str">
        <f t="shared" si="5"/>
        <v/>
      </c>
      <c r="B82" s="146" t="str">
        <f>Stoff!B80</f>
        <v>Mellomkjedete kl. paraf.</v>
      </c>
      <c r="C82" s="192">
        <f t="shared" si="6"/>
        <v>0</v>
      </c>
      <c r="D82" s="193">
        <f t="shared" si="7"/>
        <v>0</v>
      </c>
      <c r="E82" s="193">
        <f t="shared" si="9"/>
        <v>0</v>
      </c>
      <c r="F82" s="194" t="e">
        <f t="shared" si="8"/>
        <v>#NUM!</v>
      </c>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95"/>
      <c r="DQ82" s="195"/>
      <c r="DR82" s="195"/>
      <c r="DS82" s="195"/>
      <c r="DT82" s="195"/>
      <c r="DU82" s="195"/>
      <c r="DV82" s="195"/>
      <c r="DW82" s="195"/>
      <c r="DX82" s="195"/>
      <c r="DY82" s="195"/>
      <c r="DZ82" s="195"/>
      <c r="EA82" s="195"/>
      <c r="EB82" s="195"/>
      <c r="EC82" s="195"/>
      <c r="ED82" s="195"/>
      <c r="EE82" s="195"/>
      <c r="EF82" s="195"/>
      <c r="EG82" s="195"/>
      <c r="EH82" s="195"/>
      <c r="EI82" s="195"/>
      <c r="EJ82" s="195"/>
      <c r="EK82" s="195"/>
      <c r="EL82" s="195"/>
      <c r="EM82" s="195"/>
      <c r="EN82" s="195"/>
      <c r="EO82" s="195"/>
      <c r="EP82" s="195"/>
      <c r="EQ82" s="195"/>
      <c r="ER82" s="195"/>
      <c r="ES82" s="195"/>
      <c r="ET82" s="195"/>
      <c r="EU82" s="195"/>
      <c r="EV82" s="195"/>
      <c r="EW82" s="195"/>
      <c r="EX82" s="195"/>
      <c r="EY82" s="195"/>
      <c r="EZ82" s="195"/>
      <c r="FA82" s="195"/>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c r="IC82" s="199"/>
      <c r="ID82" s="199"/>
      <c r="IE82" s="199"/>
      <c r="IF82" s="199"/>
      <c r="IG82" s="199"/>
      <c r="IH82" s="199"/>
      <c r="II82" s="199"/>
      <c r="IJ82" s="199"/>
      <c r="IK82" s="199"/>
      <c r="IL82" s="199"/>
      <c r="IM82" s="199"/>
      <c r="IN82" s="199"/>
      <c r="IO82" s="199"/>
      <c r="IP82" s="199"/>
      <c r="IQ82" s="199"/>
      <c r="IR82" s="199"/>
      <c r="IS82" s="199"/>
      <c r="IT82" s="199"/>
      <c r="IU82" s="199"/>
      <c r="IV82" s="199"/>
    </row>
    <row r="83" spans="1:256" s="200" customFormat="1" ht="12.75" x14ac:dyDescent="0.2">
      <c r="A83" s="191" t="str">
        <f t="shared" si="5"/>
        <v/>
      </c>
      <c r="B83" s="146" t="str">
        <f>Stoff!B81</f>
        <v>Kortkjedete kl. paraf.</v>
      </c>
      <c r="C83" s="192">
        <f t="shared" si="6"/>
        <v>0</v>
      </c>
      <c r="D83" s="193">
        <f t="shared" si="7"/>
        <v>0</v>
      </c>
      <c r="E83" s="193">
        <f t="shared" si="9"/>
        <v>0</v>
      </c>
      <c r="F83" s="194" t="e">
        <f t="shared" si="8"/>
        <v>#NUM!</v>
      </c>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5"/>
      <c r="DK83" s="195"/>
      <c r="DL83" s="195"/>
      <c r="DM83" s="195"/>
      <c r="DN83" s="195"/>
      <c r="DO83" s="195"/>
      <c r="DP83" s="195"/>
      <c r="DQ83" s="195"/>
      <c r="DR83" s="195"/>
      <c r="DS83" s="195"/>
      <c r="DT83" s="195"/>
      <c r="DU83" s="195"/>
      <c r="DV83" s="195"/>
      <c r="DW83" s="195"/>
      <c r="DX83" s="195"/>
      <c r="DY83" s="195"/>
      <c r="DZ83" s="195"/>
      <c r="EA83" s="195"/>
      <c r="EB83" s="195"/>
      <c r="EC83" s="195"/>
      <c r="ED83" s="195"/>
      <c r="EE83" s="195"/>
      <c r="EF83" s="195"/>
      <c r="EG83" s="195"/>
      <c r="EH83" s="195"/>
      <c r="EI83" s="195"/>
      <c r="EJ83" s="195"/>
      <c r="EK83" s="195"/>
      <c r="EL83" s="195"/>
      <c r="EM83" s="195"/>
      <c r="EN83" s="195"/>
      <c r="EO83" s="195"/>
      <c r="EP83" s="195"/>
      <c r="EQ83" s="195"/>
      <c r="ER83" s="195"/>
      <c r="ES83" s="195"/>
      <c r="ET83" s="195"/>
      <c r="EU83" s="195"/>
      <c r="EV83" s="195"/>
      <c r="EW83" s="195"/>
      <c r="EX83" s="195"/>
      <c r="EY83" s="195"/>
      <c r="EZ83" s="195"/>
      <c r="FA83" s="195"/>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c r="IC83" s="199"/>
      <c r="ID83" s="199"/>
      <c r="IE83" s="199"/>
      <c r="IF83" s="199"/>
      <c r="IG83" s="199"/>
      <c r="IH83" s="199"/>
      <c r="II83" s="199"/>
      <c r="IJ83" s="199"/>
      <c r="IK83" s="199"/>
      <c r="IL83" s="199"/>
      <c r="IM83" s="199"/>
      <c r="IN83" s="199"/>
      <c r="IO83" s="199"/>
      <c r="IP83" s="199"/>
      <c r="IQ83" s="199"/>
      <c r="IR83" s="199"/>
      <c r="IS83" s="199"/>
      <c r="IT83" s="199"/>
      <c r="IU83" s="199"/>
      <c r="IV83" s="199"/>
    </row>
    <row r="84" spans="1:256" s="200" customFormat="1" ht="12.75" x14ac:dyDescent="0.2">
      <c r="A84" s="191" t="str">
        <f t="shared" si="5"/>
        <v/>
      </c>
      <c r="B84" s="146" t="str">
        <f>Stoff!B82</f>
        <v>Polyklorerte naftalener</v>
      </c>
      <c r="C84" s="192">
        <f t="shared" si="6"/>
        <v>0</v>
      </c>
      <c r="D84" s="193">
        <f t="shared" si="7"/>
        <v>0</v>
      </c>
      <c r="E84" s="193">
        <f t="shared" si="9"/>
        <v>0</v>
      </c>
      <c r="F84" s="194" t="e">
        <f t="shared" si="8"/>
        <v>#NUM!</v>
      </c>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c r="CT84" s="195"/>
      <c r="CU84" s="195"/>
      <c r="CV84" s="195"/>
      <c r="CW84" s="195"/>
      <c r="CX84" s="195"/>
      <c r="CY84" s="195"/>
      <c r="CZ84" s="195"/>
      <c r="DA84" s="195"/>
      <c r="DB84" s="195"/>
      <c r="DC84" s="195"/>
      <c r="DD84" s="195"/>
      <c r="DE84" s="195"/>
      <c r="DF84" s="195"/>
      <c r="DG84" s="195"/>
      <c r="DH84" s="195"/>
      <c r="DI84" s="195"/>
      <c r="DJ84" s="195"/>
      <c r="DK84" s="195"/>
      <c r="DL84" s="195"/>
      <c r="DM84" s="195"/>
      <c r="DN84" s="195"/>
      <c r="DO84" s="195"/>
      <c r="DP84" s="195"/>
      <c r="DQ84" s="195"/>
      <c r="DR84" s="195"/>
      <c r="DS84" s="195"/>
      <c r="DT84" s="195"/>
      <c r="DU84" s="195"/>
      <c r="DV84" s="195"/>
      <c r="DW84" s="195"/>
      <c r="DX84" s="195"/>
      <c r="DY84" s="195"/>
      <c r="DZ84" s="195"/>
      <c r="EA84" s="195"/>
      <c r="EB84" s="195"/>
      <c r="EC84" s="195"/>
      <c r="ED84" s="195"/>
      <c r="EE84" s="195"/>
      <c r="EF84" s="195"/>
      <c r="EG84" s="195"/>
      <c r="EH84" s="195"/>
      <c r="EI84" s="195"/>
      <c r="EJ84" s="195"/>
      <c r="EK84" s="195"/>
      <c r="EL84" s="195"/>
      <c r="EM84" s="195"/>
      <c r="EN84" s="195"/>
      <c r="EO84" s="195"/>
      <c r="EP84" s="195"/>
      <c r="EQ84" s="195"/>
      <c r="ER84" s="195"/>
      <c r="ES84" s="195"/>
      <c r="ET84" s="195"/>
      <c r="EU84" s="195"/>
      <c r="EV84" s="195"/>
      <c r="EW84" s="195"/>
      <c r="EX84" s="195"/>
      <c r="EY84" s="195"/>
      <c r="EZ84" s="195"/>
      <c r="FA84" s="195"/>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c r="IC84" s="199"/>
      <c r="ID84" s="199"/>
      <c r="IE84" s="199"/>
      <c r="IF84" s="199"/>
      <c r="IG84" s="199"/>
      <c r="IH84" s="199"/>
      <c r="II84" s="199"/>
      <c r="IJ84" s="199"/>
      <c r="IK84" s="199"/>
      <c r="IL84" s="199"/>
      <c r="IM84" s="199"/>
      <c r="IN84" s="199"/>
      <c r="IO84" s="199"/>
      <c r="IP84" s="199"/>
      <c r="IQ84" s="199"/>
      <c r="IR84" s="199"/>
      <c r="IS84" s="199"/>
      <c r="IT84" s="199"/>
      <c r="IU84" s="199"/>
      <c r="IV84" s="199"/>
    </row>
    <row r="85" spans="1:256" s="200" customFormat="1" ht="12.75" x14ac:dyDescent="0.2">
      <c r="A85" s="191" t="str">
        <f t="shared" si="5"/>
        <v/>
      </c>
      <c r="B85" s="146" t="str">
        <f>Stoff!B83</f>
        <v>Trikresylfosfat</v>
      </c>
      <c r="C85" s="192">
        <f t="shared" si="6"/>
        <v>0</v>
      </c>
      <c r="D85" s="193">
        <f t="shared" si="7"/>
        <v>0</v>
      </c>
      <c r="E85" s="193">
        <f t="shared" si="9"/>
        <v>0</v>
      </c>
      <c r="F85" s="194" t="e">
        <f t="shared" si="8"/>
        <v>#NUM!</v>
      </c>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195"/>
      <c r="EL85" s="195"/>
      <c r="EM85" s="195"/>
      <c r="EN85" s="195"/>
      <c r="EO85" s="195"/>
      <c r="EP85" s="195"/>
      <c r="EQ85" s="195"/>
      <c r="ER85" s="195"/>
      <c r="ES85" s="195"/>
      <c r="ET85" s="195"/>
      <c r="EU85" s="195"/>
      <c r="EV85" s="195"/>
      <c r="EW85" s="195"/>
      <c r="EX85" s="195"/>
      <c r="EY85" s="195"/>
      <c r="EZ85" s="195"/>
      <c r="FA85" s="195"/>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c r="IR85" s="199"/>
      <c r="IS85" s="199"/>
      <c r="IT85" s="199"/>
      <c r="IU85" s="199"/>
      <c r="IV85" s="199"/>
    </row>
    <row r="86" spans="1:256" s="200" customFormat="1" ht="12.75" x14ac:dyDescent="0.2">
      <c r="A86" s="191" t="str">
        <f t="shared" si="5"/>
        <v/>
      </c>
      <c r="B86" s="146" t="str">
        <f>Stoff!B84</f>
        <v>Dioksin (TCDD-ekv.)</v>
      </c>
      <c r="C86" s="192">
        <f t="shared" si="6"/>
        <v>0</v>
      </c>
      <c r="D86" s="193">
        <f t="shared" si="7"/>
        <v>0</v>
      </c>
      <c r="E86" s="193">
        <f t="shared" si="9"/>
        <v>0</v>
      </c>
      <c r="F86" s="194" t="e">
        <f t="shared" si="8"/>
        <v>#NUM!</v>
      </c>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c r="CT86" s="195"/>
      <c r="CU86" s="195"/>
      <c r="CV86" s="195"/>
      <c r="CW86" s="195"/>
      <c r="CX86" s="195"/>
      <c r="CY86" s="195"/>
      <c r="CZ86" s="195"/>
      <c r="DA86" s="195"/>
      <c r="DB86" s="195"/>
      <c r="DC86" s="195"/>
      <c r="DD86" s="195"/>
      <c r="DE86" s="195"/>
      <c r="DF86" s="195"/>
      <c r="DG86" s="195"/>
      <c r="DH86" s="195"/>
      <c r="DI86" s="195"/>
      <c r="DJ86" s="195"/>
      <c r="DK86" s="195"/>
      <c r="DL86" s="195"/>
      <c r="DM86" s="195"/>
      <c r="DN86" s="195"/>
      <c r="DO86" s="195"/>
      <c r="DP86" s="195"/>
      <c r="DQ86" s="195"/>
      <c r="DR86" s="195"/>
      <c r="DS86" s="195"/>
      <c r="DT86" s="195"/>
      <c r="DU86" s="195"/>
      <c r="DV86" s="195"/>
      <c r="DW86" s="195"/>
      <c r="DX86" s="195"/>
      <c r="DY86" s="195"/>
      <c r="DZ86" s="195"/>
      <c r="EA86" s="195"/>
      <c r="EB86" s="195"/>
      <c r="EC86" s="195"/>
      <c r="ED86" s="195"/>
      <c r="EE86" s="195"/>
      <c r="EF86" s="195"/>
      <c r="EG86" s="195"/>
      <c r="EH86" s="195"/>
      <c r="EI86" s="195"/>
      <c r="EJ86" s="195"/>
      <c r="EK86" s="195"/>
      <c r="EL86" s="195"/>
      <c r="EM86" s="195"/>
      <c r="EN86" s="195"/>
      <c r="EO86" s="195"/>
      <c r="EP86" s="195"/>
      <c r="EQ86" s="195"/>
      <c r="ER86" s="195"/>
      <c r="ES86" s="195"/>
      <c r="ET86" s="195"/>
      <c r="EU86" s="195"/>
      <c r="EV86" s="195"/>
      <c r="EW86" s="195"/>
      <c r="EX86" s="195"/>
      <c r="EY86" s="195"/>
      <c r="EZ86" s="195"/>
      <c r="FA86" s="195"/>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c r="IC86" s="199"/>
      <c r="ID86" s="199"/>
      <c r="IE86" s="199"/>
      <c r="IF86" s="199"/>
      <c r="IG86" s="199"/>
      <c r="IH86" s="199"/>
      <c r="II86" s="199"/>
      <c r="IJ86" s="199"/>
      <c r="IK86" s="199"/>
      <c r="IL86" s="199"/>
      <c r="IM86" s="199"/>
      <c r="IN86" s="199"/>
      <c r="IO86" s="199"/>
      <c r="IP86" s="199"/>
      <c r="IQ86" s="199"/>
      <c r="IR86" s="199"/>
      <c r="IS86" s="199"/>
      <c r="IT86" s="199"/>
      <c r="IU86" s="199"/>
      <c r="IV86" s="199"/>
    </row>
    <row r="87" spans="1:256" s="200" customFormat="1" ht="12.75" x14ac:dyDescent="0.2">
      <c r="A87" s="191" t="str">
        <f t="shared" ref="A87:A91" si="10">IF(C87&gt;0,"x","")</f>
        <v/>
      </c>
      <c r="B87" s="146">
        <f>Stoff!B85</f>
        <v>0</v>
      </c>
      <c r="C87" s="192">
        <f t="shared" ref="C87:C91" si="11">COUNT(G87:IV87)</f>
        <v>0</v>
      </c>
      <c r="D87" s="193">
        <f t="shared" ref="D87:D91" si="12">MAXA(G87:IV87)</f>
        <v>0</v>
      </c>
      <c r="E87" s="193">
        <f t="shared" ref="E87:E91" si="13">IF(D87&gt;0,AVERAGE(G87:IV87),0)</f>
        <v>0</v>
      </c>
      <c r="F87" s="194" t="e">
        <f t="shared" ref="F87:F91" si="14">D87/MEDIAN(G87:IV87)</f>
        <v>#NUM!</v>
      </c>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c r="DD87" s="195"/>
      <c r="DE87" s="195"/>
      <c r="DF87" s="195"/>
      <c r="DG87" s="195"/>
      <c r="DH87" s="195"/>
      <c r="DI87" s="195"/>
      <c r="DJ87" s="195"/>
      <c r="DK87" s="195"/>
      <c r="DL87" s="195"/>
      <c r="DM87" s="195"/>
      <c r="DN87" s="195"/>
      <c r="DO87" s="195"/>
      <c r="DP87" s="195"/>
      <c r="DQ87" s="195"/>
      <c r="DR87" s="195"/>
      <c r="DS87" s="195"/>
      <c r="DT87" s="195"/>
      <c r="DU87" s="195"/>
      <c r="DV87" s="195"/>
      <c r="DW87" s="195"/>
      <c r="DX87" s="195"/>
      <c r="DY87" s="195"/>
      <c r="DZ87" s="195"/>
      <c r="EA87" s="195"/>
      <c r="EB87" s="195"/>
      <c r="EC87" s="195"/>
      <c r="ED87" s="195"/>
      <c r="EE87" s="195"/>
      <c r="EF87" s="195"/>
      <c r="EG87" s="195"/>
      <c r="EH87" s="195"/>
      <c r="EI87" s="195"/>
      <c r="EJ87" s="195"/>
      <c r="EK87" s="195"/>
      <c r="EL87" s="195"/>
      <c r="EM87" s="195"/>
      <c r="EN87" s="195"/>
      <c r="EO87" s="195"/>
      <c r="EP87" s="195"/>
      <c r="EQ87" s="195"/>
      <c r="ER87" s="195"/>
      <c r="ES87" s="195"/>
      <c r="ET87" s="195"/>
      <c r="EU87" s="195"/>
      <c r="EV87" s="195"/>
      <c r="EW87" s="195"/>
      <c r="EX87" s="195"/>
      <c r="EY87" s="195"/>
      <c r="EZ87" s="195"/>
      <c r="FA87" s="195"/>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c r="IC87" s="199"/>
      <c r="ID87" s="199"/>
      <c r="IE87" s="199"/>
      <c r="IF87" s="199"/>
      <c r="IG87" s="199"/>
      <c r="IH87" s="199"/>
      <c r="II87" s="199"/>
      <c r="IJ87" s="199"/>
      <c r="IK87" s="199"/>
      <c r="IL87" s="199"/>
      <c r="IM87" s="199"/>
      <c r="IN87" s="199"/>
      <c r="IO87" s="199"/>
      <c r="IP87" s="199"/>
      <c r="IQ87" s="199"/>
      <c r="IR87" s="199"/>
      <c r="IS87" s="199"/>
      <c r="IT87" s="199"/>
      <c r="IU87" s="199"/>
      <c r="IV87" s="199"/>
    </row>
    <row r="88" spans="1:256" s="200" customFormat="1" ht="12.75" x14ac:dyDescent="0.2">
      <c r="A88" s="191" t="str">
        <f t="shared" si="10"/>
        <v/>
      </c>
      <c r="B88" s="146">
        <f>Stoff!B86</f>
        <v>0</v>
      </c>
      <c r="C88" s="192">
        <f t="shared" si="11"/>
        <v>0</v>
      </c>
      <c r="D88" s="193">
        <f t="shared" si="12"/>
        <v>0</v>
      </c>
      <c r="E88" s="193">
        <f t="shared" si="13"/>
        <v>0</v>
      </c>
      <c r="F88" s="194" t="e">
        <f t="shared" si="14"/>
        <v>#NUM!</v>
      </c>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c r="CT88" s="195"/>
      <c r="CU88" s="195"/>
      <c r="CV88" s="195"/>
      <c r="CW88" s="195"/>
      <c r="CX88" s="195"/>
      <c r="CY88" s="195"/>
      <c r="CZ88" s="195"/>
      <c r="DA88" s="195"/>
      <c r="DB88" s="195"/>
      <c r="DC88" s="195"/>
      <c r="DD88" s="195"/>
      <c r="DE88" s="195"/>
      <c r="DF88" s="195"/>
      <c r="DG88" s="195"/>
      <c r="DH88" s="195"/>
      <c r="DI88" s="195"/>
      <c r="DJ88" s="195"/>
      <c r="DK88" s="195"/>
      <c r="DL88" s="195"/>
      <c r="DM88" s="195"/>
      <c r="DN88" s="195"/>
      <c r="DO88" s="195"/>
      <c r="DP88" s="195"/>
      <c r="DQ88" s="195"/>
      <c r="DR88" s="195"/>
      <c r="DS88" s="195"/>
      <c r="DT88" s="195"/>
      <c r="DU88" s="195"/>
      <c r="DV88" s="195"/>
      <c r="DW88" s="195"/>
      <c r="DX88" s="195"/>
      <c r="DY88" s="195"/>
      <c r="DZ88" s="195"/>
      <c r="EA88" s="195"/>
      <c r="EB88" s="195"/>
      <c r="EC88" s="195"/>
      <c r="ED88" s="195"/>
      <c r="EE88" s="195"/>
      <c r="EF88" s="195"/>
      <c r="EG88" s="195"/>
      <c r="EH88" s="195"/>
      <c r="EI88" s="195"/>
      <c r="EJ88" s="195"/>
      <c r="EK88" s="195"/>
      <c r="EL88" s="195"/>
      <c r="EM88" s="195"/>
      <c r="EN88" s="195"/>
      <c r="EO88" s="195"/>
      <c r="EP88" s="195"/>
      <c r="EQ88" s="195"/>
      <c r="ER88" s="195"/>
      <c r="ES88" s="195"/>
      <c r="ET88" s="195"/>
      <c r="EU88" s="195"/>
      <c r="EV88" s="195"/>
      <c r="EW88" s="195"/>
      <c r="EX88" s="195"/>
      <c r="EY88" s="195"/>
      <c r="EZ88" s="195"/>
      <c r="FA88" s="195"/>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c r="IR88" s="199"/>
      <c r="IS88" s="199"/>
      <c r="IT88" s="199"/>
      <c r="IU88" s="199"/>
      <c r="IV88" s="199"/>
    </row>
    <row r="89" spans="1:256" s="200" customFormat="1" ht="12.75" x14ac:dyDescent="0.2">
      <c r="A89" s="191" t="str">
        <f t="shared" si="10"/>
        <v/>
      </c>
      <c r="B89" s="146">
        <f>Stoff!B87</f>
        <v>0</v>
      </c>
      <c r="C89" s="192">
        <f t="shared" si="11"/>
        <v>0</v>
      </c>
      <c r="D89" s="193">
        <f t="shared" si="12"/>
        <v>0</v>
      </c>
      <c r="E89" s="193">
        <f t="shared" si="13"/>
        <v>0</v>
      </c>
      <c r="F89" s="194" t="e">
        <f t="shared" si="14"/>
        <v>#NUM!</v>
      </c>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c r="CT89" s="195"/>
      <c r="CU89" s="195"/>
      <c r="CV89" s="195"/>
      <c r="CW89" s="195"/>
      <c r="CX89" s="195"/>
      <c r="CY89" s="195"/>
      <c r="CZ89" s="195"/>
      <c r="DA89" s="195"/>
      <c r="DB89" s="195"/>
      <c r="DC89" s="195"/>
      <c r="DD89" s="195"/>
      <c r="DE89" s="195"/>
      <c r="DF89" s="195"/>
      <c r="DG89" s="195"/>
      <c r="DH89" s="195"/>
      <c r="DI89" s="195"/>
      <c r="DJ89" s="195"/>
      <c r="DK89" s="195"/>
      <c r="DL89" s="195"/>
      <c r="DM89" s="195"/>
      <c r="DN89" s="195"/>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5"/>
      <c r="EK89" s="195"/>
      <c r="EL89" s="195"/>
      <c r="EM89" s="195"/>
      <c r="EN89" s="195"/>
      <c r="EO89" s="195"/>
      <c r="EP89" s="195"/>
      <c r="EQ89" s="195"/>
      <c r="ER89" s="195"/>
      <c r="ES89" s="195"/>
      <c r="ET89" s="195"/>
      <c r="EU89" s="195"/>
      <c r="EV89" s="195"/>
      <c r="EW89" s="195"/>
      <c r="EX89" s="195"/>
      <c r="EY89" s="195"/>
      <c r="EZ89" s="195"/>
      <c r="FA89" s="195"/>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row>
    <row r="90" spans="1:256" s="200" customFormat="1" ht="12.75" x14ac:dyDescent="0.2">
      <c r="A90" s="191" t="str">
        <f t="shared" si="10"/>
        <v/>
      </c>
      <c r="B90" s="146">
        <f>Stoff!B88</f>
        <v>0</v>
      </c>
      <c r="C90" s="192">
        <f t="shared" si="11"/>
        <v>0</v>
      </c>
      <c r="D90" s="193">
        <f t="shared" si="12"/>
        <v>0</v>
      </c>
      <c r="E90" s="193">
        <f t="shared" si="13"/>
        <v>0</v>
      </c>
      <c r="F90" s="194" t="e">
        <f t="shared" si="14"/>
        <v>#NUM!</v>
      </c>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95"/>
      <c r="DO90" s="195"/>
      <c r="DP90" s="195"/>
      <c r="DQ90" s="195"/>
      <c r="DR90" s="195"/>
      <c r="DS90" s="195"/>
      <c r="DT90" s="195"/>
      <c r="DU90" s="195"/>
      <c r="DV90" s="195"/>
      <c r="DW90" s="195"/>
      <c r="DX90" s="195"/>
      <c r="DY90" s="195"/>
      <c r="DZ90" s="195"/>
      <c r="EA90" s="195"/>
      <c r="EB90" s="195"/>
      <c r="EC90" s="195"/>
      <c r="ED90" s="195"/>
      <c r="EE90" s="195"/>
      <c r="EF90" s="195"/>
      <c r="EG90" s="195"/>
      <c r="EH90" s="195"/>
      <c r="EI90" s="195"/>
      <c r="EJ90" s="195"/>
      <c r="EK90" s="195"/>
      <c r="EL90" s="195"/>
      <c r="EM90" s="195"/>
      <c r="EN90" s="195"/>
      <c r="EO90" s="195"/>
      <c r="EP90" s="195"/>
      <c r="EQ90" s="195"/>
      <c r="ER90" s="195"/>
      <c r="ES90" s="195"/>
      <c r="ET90" s="195"/>
      <c r="EU90" s="195"/>
      <c r="EV90" s="195"/>
      <c r="EW90" s="195"/>
      <c r="EX90" s="195"/>
      <c r="EY90" s="195"/>
      <c r="EZ90" s="195"/>
      <c r="FA90" s="195"/>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c r="IC90" s="199"/>
      <c r="ID90" s="199"/>
      <c r="IE90" s="199"/>
      <c r="IF90" s="199"/>
      <c r="IG90" s="199"/>
      <c r="IH90" s="199"/>
      <c r="II90" s="199"/>
      <c r="IJ90" s="199"/>
      <c r="IK90" s="199"/>
      <c r="IL90" s="199"/>
      <c r="IM90" s="199"/>
      <c r="IN90" s="199"/>
      <c r="IO90" s="199"/>
      <c r="IP90" s="199"/>
      <c r="IQ90" s="199"/>
      <c r="IR90" s="199"/>
      <c r="IS90" s="199"/>
      <c r="IT90" s="199"/>
      <c r="IU90" s="199"/>
      <c r="IV90" s="199"/>
    </row>
    <row r="91" spans="1:256" s="200" customFormat="1" ht="12.75" x14ac:dyDescent="0.2">
      <c r="A91" s="191" t="str">
        <f t="shared" si="10"/>
        <v/>
      </c>
      <c r="B91" s="146">
        <f>Stoff!B89</f>
        <v>0</v>
      </c>
      <c r="C91" s="192">
        <f t="shared" si="11"/>
        <v>0</v>
      </c>
      <c r="D91" s="193">
        <f t="shared" si="12"/>
        <v>0</v>
      </c>
      <c r="E91" s="193">
        <f t="shared" si="13"/>
        <v>0</v>
      </c>
      <c r="F91" s="194" t="e">
        <f t="shared" si="14"/>
        <v>#NUM!</v>
      </c>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c r="CT91" s="195"/>
      <c r="CU91" s="195"/>
      <c r="CV91" s="195"/>
      <c r="CW91" s="195"/>
      <c r="CX91" s="195"/>
      <c r="CY91" s="195"/>
      <c r="CZ91" s="195"/>
      <c r="DA91" s="195"/>
      <c r="DB91" s="195"/>
      <c r="DC91" s="195"/>
      <c r="DD91" s="195"/>
      <c r="DE91" s="195"/>
      <c r="DF91" s="195"/>
      <c r="DG91" s="195"/>
      <c r="DH91" s="195"/>
      <c r="DI91" s="195"/>
      <c r="DJ91" s="195"/>
      <c r="DK91" s="195"/>
      <c r="DL91" s="195"/>
      <c r="DM91" s="195"/>
      <c r="DN91" s="195"/>
      <c r="DO91" s="195"/>
      <c r="DP91" s="195"/>
      <c r="DQ91" s="195"/>
      <c r="DR91" s="195"/>
      <c r="DS91" s="195"/>
      <c r="DT91" s="195"/>
      <c r="DU91" s="195"/>
      <c r="DV91" s="195"/>
      <c r="DW91" s="195"/>
      <c r="DX91" s="195"/>
      <c r="DY91" s="195"/>
      <c r="DZ91" s="195"/>
      <c r="EA91" s="195"/>
      <c r="EB91" s="195"/>
      <c r="EC91" s="195"/>
      <c r="ED91" s="195"/>
      <c r="EE91" s="195"/>
      <c r="EF91" s="195"/>
      <c r="EG91" s="195"/>
      <c r="EH91" s="195"/>
      <c r="EI91" s="195"/>
      <c r="EJ91" s="195"/>
      <c r="EK91" s="195"/>
      <c r="EL91" s="195"/>
      <c r="EM91" s="195"/>
      <c r="EN91" s="195"/>
      <c r="EO91" s="195"/>
      <c r="EP91" s="195"/>
      <c r="EQ91" s="195"/>
      <c r="ER91" s="195"/>
      <c r="ES91" s="195"/>
      <c r="ET91" s="195"/>
      <c r="EU91" s="195"/>
      <c r="EV91" s="195"/>
      <c r="EW91" s="195"/>
      <c r="EX91" s="195"/>
      <c r="EY91" s="195"/>
      <c r="EZ91" s="195"/>
      <c r="FA91" s="195"/>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c r="IC91" s="199"/>
      <c r="ID91" s="199"/>
      <c r="IE91" s="199"/>
      <c r="IF91" s="199"/>
      <c r="IG91" s="199"/>
      <c r="IH91" s="199"/>
      <c r="II91" s="199"/>
      <c r="IJ91" s="199"/>
      <c r="IK91" s="199"/>
      <c r="IL91" s="199"/>
      <c r="IM91" s="199"/>
      <c r="IN91" s="199"/>
      <c r="IO91" s="199"/>
      <c r="IP91" s="199"/>
      <c r="IQ91" s="199"/>
      <c r="IR91" s="199"/>
      <c r="IS91" s="199"/>
      <c r="IT91" s="199"/>
      <c r="IU91" s="199"/>
      <c r="IV91" s="199"/>
    </row>
  </sheetData>
  <sheetProtection sheet="1" objects="1" scenarios="1" selectLockedCells="1"/>
  <mergeCells count="4">
    <mergeCell ref="C1:E2"/>
    <mergeCell ref="F1:F2"/>
    <mergeCell ref="G1:L2"/>
    <mergeCell ref="B2:B3"/>
  </mergeCells>
  <conditionalFormatting sqref="D4:F91">
    <cfRule type="expression" dxfId="152" priority="5" stopIfTrue="1">
      <formula>$D4=0</formula>
    </cfRule>
  </conditionalFormatting>
  <conditionalFormatting sqref="BJ4:IV37 BJ38:FA51 G4:BI51">
    <cfRule type="cellIs" dxfId="151" priority="6" stopIfTrue="1" operator="equal">
      <formula>0</formula>
    </cfRule>
  </conditionalFormatting>
  <conditionalFormatting sqref="C4:C69">
    <cfRule type="expression" dxfId="150" priority="7" stopIfTrue="1">
      <formula>C4=0</formula>
    </cfRule>
  </conditionalFormatting>
  <conditionalFormatting sqref="G52:FA69">
    <cfRule type="cellIs" dxfId="149" priority="4" stopIfTrue="1" operator="equal">
      <formula>0</formula>
    </cfRule>
  </conditionalFormatting>
  <conditionalFormatting sqref="C70:C91">
    <cfRule type="expression" dxfId="148" priority="3" stopIfTrue="1">
      <formula>C70=0</formula>
    </cfRule>
  </conditionalFormatting>
  <conditionalFormatting sqref="G70:FA91">
    <cfRule type="cellIs" dxfId="147" priority="2" stopIfTrue="1" operator="equal">
      <formula>0</formula>
    </cfRule>
  </conditionalFormatting>
  <conditionalFormatting sqref="B4:B91">
    <cfRule type="expression" dxfId="146" priority="1" stopIfTrue="1">
      <formula>$A4="x"</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iljødirektoratet Dokument" ma:contentTypeID="0x010100D14BD004BF1C4459B890F3727F092580007CCD1D9003A35745B6EC7D416D92A96F" ma:contentTypeVersion="4" ma:contentTypeDescription="Opprett et nytt dokument. " ma:contentTypeScope="" ma:versionID="96f794500d90506157dc7aa069448b2f">
  <xsd:schema xmlns:xsd="http://www.w3.org/2001/XMLSchema" xmlns:xs="http://www.w3.org/2001/XMLSchema" xmlns:p="http://schemas.microsoft.com/office/2006/metadata/properties" xmlns:ns2="99b93dda-0db1-4804-bcd9-79ac3408f7b3" targetNamespace="http://schemas.microsoft.com/office/2006/metadata/properties" ma:root="true" ma:fieldsID="5ed7bd8915c25e850aad1b92e88834e4" ns2:_="">
    <xsd:import namespace="99b93dda-0db1-4804-bcd9-79ac3408f7b3"/>
    <xsd:element name="properties">
      <xsd:complexType>
        <xsd:sequence>
          <xsd:element name="documentManagement">
            <xsd:complexType>
              <xsd:all>
                <xsd:element ref="ns2:gdc15e87e6184dc285cecc59dfe3e409" minOccurs="0"/>
                <xsd:element ref="ns2:TaxCatchAll" minOccurs="0"/>
                <xsd:element ref="ns2:TaxCatchAllLabel" minOccurs="0"/>
                <xsd:element ref="ns2:a707137999d24c5390df78a72943486a" minOccurs="0"/>
                <xsd:element ref="ns2:AvtaltD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3dda-0db1-4804-bcd9-79ac3408f7b3" elementFormDefault="qualified">
    <xsd:import namespace="http://schemas.microsoft.com/office/2006/documentManagement/types"/>
    <xsd:import namespace="http://schemas.microsoft.com/office/infopath/2007/PartnerControls"/>
    <xsd:element name="gdc15e87e6184dc285cecc59dfe3e409" ma:index="8" nillable="true" ma:taxonomy="true" ma:internalName="gdc15e87e6184dc285cecc59dfe3e409" ma:taxonomyFieldName="Dokumentkategori" ma:displayName="Dokumentkategori" ma:default="" ma:fieldId="{0dc15e87-e618-4dc2-85ce-cc59dfe3e409}" ma:taxonomyMulti="true" ma:sspId="f3010fb3-0ead-40f9-8418-3186255a05f9" ma:termSetId="53e1fc6a-97c5-4630-8402-445232887b95"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65e6c4d4-87fa-43e1-b9b9-181d386ab5fa}" ma:internalName="TaxCatchAll" ma:showField="CatchAllData" ma:web="babfb633-cb0d-4026-89cc-b605fe8a13e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5e6c4d4-87fa-43e1-b9b9-181d386ab5fa}" ma:internalName="TaxCatchAllLabel" ma:readOnly="true" ma:showField="CatchAllDataLabel" ma:web="babfb633-cb0d-4026-89cc-b605fe8a13ef">
      <xsd:complexType>
        <xsd:complexContent>
          <xsd:extension base="dms:MultiChoiceLookup">
            <xsd:sequence>
              <xsd:element name="Value" type="dms:Lookup" maxOccurs="unbounded" minOccurs="0" nillable="true"/>
            </xsd:sequence>
          </xsd:extension>
        </xsd:complexContent>
      </xsd:complexType>
    </xsd:element>
    <xsd:element name="a707137999d24c5390df78a72943486a" ma:index="12" nillable="true" ma:taxonomy="true" ma:internalName="a707137999d24c5390df78a72943486a" ma:taxonomyFieldName="Stikkord" ma:displayName="Stikkord" ma:readOnly="false" ma:default="" ma:fieldId="{a7071379-99d2-4c53-90df-78a72943486a}" ma:taxonomyMulti="true" ma:sspId="f3010fb3-0ead-40f9-8418-3186255a05f9" ma:termSetId="5b9839b4-4137-4aaf-bfa7-b3e208cd477c" ma:anchorId="00000000-0000-0000-0000-000000000000" ma:open="true" ma:isKeyword="false">
      <xsd:complexType>
        <xsd:sequence>
          <xsd:element ref="pc:Terms" minOccurs="0" maxOccurs="1"/>
        </xsd:sequence>
      </xsd:complexType>
    </xsd:element>
    <xsd:element name="AvtaltDato" ma:index="14" nillable="true" ma:displayName="Avtalt dato" ma:format="DateOnly" ma:indexed="true" ma:internalName="AvtaltDato"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3010fb3-0ead-40f9-8418-3186255a05f9" ContentTypeId="0x010100D14BD004BF1C4459B890F3727F092580"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dc15e87e6184dc285cecc59dfe3e409 xmlns="99b93dda-0db1-4804-bcd9-79ac3408f7b3">
      <Terms xmlns="http://schemas.microsoft.com/office/infopath/2007/PartnerControls"/>
    </gdc15e87e6184dc285cecc59dfe3e409>
    <TaxCatchAll xmlns="99b93dda-0db1-4804-bcd9-79ac3408f7b3"/>
    <a707137999d24c5390df78a72943486a xmlns="99b93dda-0db1-4804-bcd9-79ac3408f7b3">
      <Terms xmlns="http://schemas.microsoft.com/office/infopath/2007/PartnerControls"/>
    </a707137999d24c5390df78a72943486a>
    <AvtaltDato xmlns="99b93dda-0db1-4804-bcd9-79ac3408f7b3" xsi:nil="true"/>
  </documentManagement>
</p:properties>
</file>

<file path=customXml/itemProps1.xml><?xml version="1.0" encoding="utf-8"?>
<ds:datastoreItem xmlns:ds="http://schemas.openxmlformats.org/officeDocument/2006/customXml" ds:itemID="{58726D94-C3A3-4F04-BDD9-D978D38D3846}"/>
</file>

<file path=customXml/itemProps2.xml><?xml version="1.0" encoding="utf-8"?>
<ds:datastoreItem xmlns:ds="http://schemas.openxmlformats.org/officeDocument/2006/customXml" ds:itemID="{899E9A6B-6FA4-4EA9-ABC5-87AF08AE494D}"/>
</file>

<file path=customXml/itemProps3.xml><?xml version="1.0" encoding="utf-8"?>
<ds:datastoreItem xmlns:ds="http://schemas.openxmlformats.org/officeDocument/2006/customXml" ds:itemID="{8FDCE615-B1F2-4298-8DBB-47180B7B5E83}"/>
</file>

<file path=customXml/itemProps4.xml><?xml version="1.0" encoding="utf-8"?>
<ds:datastoreItem xmlns:ds="http://schemas.openxmlformats.org/officeDocument/2006/customXml" ds:itemID="{77C25A26-E7FA-4517-88DE-58907C5558F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20</vt:i4>
      </vt:variant>
      <vt:variant>
        <vt:lpstr>Charts</vt:lpstr>
      </vt:variant>
      <vt:variant>
        <vt:i4>2</vt:i4>
      </vt:variant>
      <vt:variant>
        <vt:lpstr>Named Ranges</vt:lpstr>
      </vt:variant>
      <vt:variant>
        <vt:i4>19</vt:i4>
      </vt:variant>
    </vt:vector>
  </HeadingPairs>
  <TitlesOfParts>
    <vt:vector size="41" baseType="lpstr">
      <vt:lpstr>Brukerveiledning</vt:lpstr>
      <vt:lpstr>0 Sjekkliste</vt:lpstr>
      <vt:lpstr>1a. Stedsspesifikk</vt:lpstr>
      <vt:lpstr>1b. Kons. jord</vt:lpstr>
      <vt:lpstr>1c. Kons. porevann</vt:lpstr>
      <vt:lpstr>1d. Kons. poregass</vt:lpstr>
      <vt:lpstr>1e. Kons. grunnvann</vt:lpstr>
      <vt:lpstr>1f. Kons. inneluft</vt:lpstr>
      <vt:lpstr>1g. Kons. grønnsaker</vt:lpstr>
      <vt:lpstr>1h. Kons. fisk</vt:lpstr>
      <vt:lpstr>Fasefordeling</vt:lpstr>
      <vt:lpstr>Gass transport</vt:lpstr>
      <vt:lpstr>Vann transport</vt:lpstr>
      <vt:lpstr>Opptak i organismer</vt:lpstr>
      <vt:lpstr>Eksponering Barn</vt:lpstr>
      <vt:lpstr>Eksponering Voksen</vt:lpstr>
      <vt:lpstr>Livstids Eksponering</vt:lpstr>
      <vt:lpstr>Vurdering</vt:lpstr>
      <vt:lpstr>Stoff</vt:lpstr>
      <vt:lpstr>Revisjonsprotokoll</vt:lpstr>
      <vt:lpstr>Fig Eksponering Barn (middel)</vt:lpstr>
      <vt:lpstr>Fig Eksponering Voksen (middel)</vt:lpstr>
      <vt:lpstr>'1a. Stedsspesifikk'!Print_Area</vt:lpstr>
      <vt:lpstr>'1b. Kons. jord'!Print_Area</vt:lpstr>
      <vt:lpstr>'Eksponering Barn'!Print_Area</vt:lpstr>
      <vt:lpstr>'Eksponering Voksen'!Print_Area</vt:lpstr>
      <vt:lpstr>Fasefordeling!Print_Area</vt:lpstr>
      <vt:lpstr>'Livstids Eksponering'!Print_Area</vt:lpstr>
      <vt:lpstr>'Opptak i organismer'!Print_Area</vt:lpstr>
      <vt:lpstr>Stoff!Print_Area</vt:lpstr>
      <vt:lpstr>'Vann transport'!Print_Area</vt:lpstr>
      <vt:lpstr>Vurdering!Print_Area</vt:lpstr>
      <vt:lpstr>'1b. Kons. jord'!Print_Titles</vt:lpstr>
      <vt:lpstr>'Eksponering Barn'!Print_Titles</vt:lpstr>
      <vt:lpstr>'Eksponering Voksen'!Print_Titles</vt:lpstr>
      <vt:lpstr>Fasefordeling!Print_Titles</vt:lpstr>
      <vt:lpstr>'Livstids Eksponering'!Print_Titles</vt:lpstr>
      <vt:lpstr>'Opptak i organismer'!Print_Titles</vt:lpstr>
      <vt:lpstr>Stoff!Print_Titles</vt:lpstr>
      <vt:lpstr>'Vann transport'!Print_Titles</vt:lpstr>
      <vt:lpstr>Vurdering!Print_Titles</vt:lpstr>
    </vt:vector>
  </TitlesOfParts>
  <Company>Aquateam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SFT Veiledning Risikovurdering Grunforurensing</dc:title>
  <dc:subject>SFT 99:01A</dc:subject>
  <dc:creator>Pascale Stang,</dc:creator>
  <cp:keywords>Grunnforurensning, Risikovurdering, Normverdier, Akseptkriterier, SFT, SFT 99:01a</cp:keywords>
  <cp:lastModifiedBy>Gijs Breedveld</cp:lastModifiedBy>
  <cp:lastPrinted>2020-04-16T14:39:16Z</cp:lastPrinted>
  <dcterms:created xsi:type="dcterms:W3CDTF">1999-06-18T13:04:30Z</dcterms:created>
  <dcterms:modified xsi:type="dcterms:W3CDTF">2020-04-21T07:14:26Z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0x010100D14BD004BF1C4459B890F3727F092580007CCD1D9003A35745B6EC7D416D92A96F</vt:lpwstr>
  </property>
</Properties>
</file>